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8" l="1"/>
  <c r="BL4" i="8" l="1"/>
  <c r="AJ2" i="8" l="1"/>
  <c r="BL7" i="8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BC2" i="8" l="1"/>
  <c r="BC7" i="8"/>
  <c r="BC6" i="8"/>
  <c r="BC4" i="8"/>
  <c r="BC5" i="8"/>
  <c r="BC3" i="8"/>
  <c r="AK6" i="8"/>
  <c r="AK7" i="8"/>
  <c r="AK5" i="8"/>
  <c r="AK4" i="8"/>
  <c r="AK2" i="8"/>
  <c r="AK3" i="8"/>
  <c r="BD7" i="8" l="1"/>
  <c r="BE7" i="8" s="1"/>
  <c r="BD4" i="8"/>
  <c r="BD3" i="8"/>
  <c r="BK3" i="8" s="1"/>
  <c r="BD5" i="8"/>
  <c r="BE5" i="8" s="1"/>
  <c r="BD6" i="8"/>
  <c r="BK6" i="8" s="1"/>
  <c r="BD2" i="8"/>
  <c r="BK2" i="8" s="1"/>
  <c r="BE6" i="8" l="1"/>
  <c r="BK7" i="8"/>
  <c r="BE4" i="8"/>
  <c r="BK4" i="8"/>
  <c r="BK5" i="8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<sst xmlns="http://schemas.openxmlformats.org/spreadsheetml/2006/main" count="142" uniqueCount="88">
  <si>
    <t>Brand</t>
  </si>
  <si>
    <t>Package Type</t>
  </si>
  <si>
    <t>Licensor</t>
  </si>
  <si>
    <t>Normal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</si>
  <si>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</si>
  <si>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</si>
  <si>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</si>
  <si>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</si>
  <si>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</si>
  <si>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</si>
  <si>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</si>
  <si>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</si>
  <si>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</si>
  <si>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</si>
  <si>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</si>
  <si>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</si>
  <si>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</si>
  <si>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</si>
  <si>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</si>
  <si>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</si>
  <si>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</si>
  <si>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</si>
  <si>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</si>
  <si>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</si>
  <si>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</si>
  <si>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</si>
  <si>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</si>
  <si>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</si>
  <si>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</si>
  <si>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</si>
  <si>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</si>
  <si>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</si>
  <si>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</si>
  <si>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</si>
  <si>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</si>
  <si>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</si>
  <si>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</si>
  <si>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</si>
  <si>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</si>
  <si>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</si>
  <si>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</si>
  <si>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</si>
  <si>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</si>
  <si>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</si>
  <si>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</si>
  <si>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</si>
  <si>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</si>
  <si>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</si>
  <si>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</si>
  <si>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</si>
  <si>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</si>
  <si>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</si>
  <si>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</si>
  <si>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</si>
  <si>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</si>
  <si>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</si>
  <si>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</si>
  <si>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</si>
  <si>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</si>
  <si>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</si>
  <si>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</si>
  <si>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</si>
  <si>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</si>
  <si>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</si>
  <si>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</si>
  <si>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</si>
  <si>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39"x75+15"</t>
  </si>
  <si>
    <t>39"x80+15"</t>
  </si>
  <si>
    <t>54"x75+15"</t>
  </si>
  <si>
    <t>60"x80+15"</t>
  </si>
  <si>
    <t>78"x80+15"</t>
  </si>
  <si>
    <t>72"x84+15"</t>
  </si>
  <si>
    <t>Roylaty</t>
  </si>
  <si>
    <t>Roylaty%</t>
  </si>
  <si>
    <t>100% Polyester 260gsm Plush, 100% Polyester 200gsm Sherpa</t>
  </si>
  <si>
    <t>3M Moisture Microfiber</t>
  </si>
  <si>
    <t>3M Moisture Microfiber Heated Mattress Pad</t>
  </si>
  <si>
    <t>Heated Mattress Pad</t>
  </si>
  <si>
    <t>85gsm microfiber with 3M moisture on Top.5oz/yd2 poly fiber for filling. 50gsm Non-Woven on Back. 15" Poly Knit Skirt. 5 setting Controller. {Print Box, Cas Pack 2</t>
  </si>
  <si>
    <t>100% Polyester 85gsm Microfiber, 5oz/yd2 Polyfiber Filling</t>
  </si>
  <si>
    <t>white</t>
  </si>
  <si>
    <t>9404.90.9622</t>
  </si>
  <si>
    <t>BR55-5435</t>
    <phoneticPr fontId="16" type="noConversion"/>
  </si>
  <si>
    <t>BR55-5436</t>
  </si>
  <si>
    <t>BR55-5437</t>
  </si>
  <si>
    <t>BR55-5438</t>
  </si>
  <si>
    <t>BR55-5439</t>
  </si>
  <si>
    <t>BR55-5440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</si>
</sst>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  <numFmt numFmtId="184" formatCode="[$$-409]#,##0.000_ ;\-[$$-409]#,##0.000\ "/>
  </numFmts>
  <fonts count="17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81" fontId="11" fillId="0" borderId="0"/>
    <xf numFmtId="183" fontId="5" fillId="0" borderId="0"/>
    <xf numFmtId="0" fontId="11" fillId="0" borderId="0">
      <alignment vertical="center"/>
    </xf>
    <xf numFmtId="0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0" fontId="14" fillId="0" borderId="0"/>
    <xf numFmtId="0" fontId="15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4" fillId="0" borderId="1" xfId="0" applyFont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184" fontId="5" fillId="5" borderId="1" xfId="13" applyFont="1" applyFill="1" applyBorder="1"/>
    <xf numFmtId="0" fontId="5" fillId="5" borderId="1" xfId="0" applyFont="1" applyFill="1" applyBorder="1" applyAlignment="1">
      <alignment horizontal="center" vertical="center"/>
    </xf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7"/>
  <sheetViews>
    <sheetView tabSelected="1" workbookViewId="0">
      <selection activeCell="G9" sqref="G9:AT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2" style="3" customWidth="1"/>
    <col min="5" max="5" width="16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3" width="15.4257812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710937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59</v>
      </c>
      <c r="G1" s="42" t="s">
        <v>9</v>
      </c>
      <c r="H1" s="12" t="s">
        <v>10</v>
      </c>
      <c r="I1" s="41" t="s">
        <v>61</v>
      </c>
      <c r="J1" s="12" t="s">
        <v>11</v>
      </c>
      <c r="K1" s="41" t="s">
        <v>63</v>
      </c>
      <c r="L1" s="12" t="s">
        <v>12</v>
      </c>
      <c r="M1" s="12" t="s">
        <v>13</v>
      </c>
      <c r="N1" s="42" t="s">
        <v>14</v>
      </c>
      <c r="O1" s="42" t="s">
        <v>65</v>
      </c>
      <c r="P1" s="42" t="s">
        <v>15</v>
      </c>
      <c r="Q1" s="42" t="s">
        <v>16</v>
      </c>
      <c r="R1" s="41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72</v>
      </c>
      <c r="AU1" s="24" t="s">
        <v>73</v>
      </c>
      <c r="AV1" s="23" t="s">
        <v>43</v>
      </c>
      <c r="AW1" s="44" t="s">
        <v>44</v>
      </c>
      <c r="AX1" s="24" t="s">
        <v>45</v>
      </c>
      <c r="AY1" s="23" t="s">
        <v>46</v>
      </c>
      <c r="AZ1" s="44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5" t="s">
        <v>55</v>
      </c>
      <c r="BI1" s="54" t="s">
        <v>64</v>
      </c>
      <c r="BJ1" s="11" t="s">
        <v>56</v>
      </c>
      <c r="BK1" s="30" t="s">
        <v>57</v>
      </c>
      <c r="BL1" s="30" t="s">
        <v>58</v>
      </c>
    </row>
    <row r="2" spans="1:65" ht="35.1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75</v>
      </c>
      <c r="H2" s="1" t="s">
        <v>76</v>
      </c>
      <c r="I2" s="1" t="s">
        <v>77</v>
      </c>
      <c r="J2" s="1" t="s">
        <v>78</v>
      </c>
      <c r="K2" s="53" t="s">
        <v>79</v>
      </c>
      <c r="L2" s="1" t="s">
        <v>66</v>
      </c>
      <c r="M2" s="57" t="s">
        <v>80</v>
      </c>
      <c r="N2" s="1"/>
      <c r="O2" s="1"/>
      <c r="P2" s="60" t="s">
        <v>82</v>
      </c>
      <c r="Q2" s="59"/>
      <c r="R2" s="1" t="s">
        <v>60</v>
      </c>
      <c r="S2" s="32"/>
      <c r="T2" s="33">
        <v>7.8</v>
      </c>
      <c r="U2" s="34">
        <v>14.12</v>
      </c>
      <c r="V2" s="35">
        <v>14.12</v>
      </c>
      <c r="W2" s="58"/>
      <c r="X2" s="1" t="s">
        <v>3</v>
      </c>
      <c r="Y2" s="47">
        <v>40</v>
      </c>
      <c r="Z2" s="47">
        <v>35</v>
      </c>
      <c r="AA2" s="47">
        <v>35</v>
      </c>
      <c r="AB2" s="33"/>
      <c r="AC2" s="36">
        <v>2</v>
      </c>
      <c r="AD2" s="51">
        <f>IF(Y2="","",Y2*Z2*AA2/1000000)</f>
        <v>4.9000000000000002E-2</v>
      </c>
      <c r="AE2" s="37">
        <f>IF(AC2="","",65/AD2*AC2)</f>
        <v>2653</v>
      </c>
      <c r="AF2" s="1">
        <v>3700</v>
      </c>
      <c r="AG2" s="38">
        <f>IF(ISERROR(AF2/AE2),"",AF2/AE2)</f>
        <v>1.39</v>
      </c>
      <c r="AH2" s="57" t="s">
        <v>81</v>
      </c>
      <c r="AI2" s="39">
        <v>0.27300000000000002</v>
      </c>
      <c r="AJ2" s="38">
        <f>IF(ISERROR(V2*AI2),"",V2*AI2)</f>
        <v>3.85</v>
      </c>
      <c r="AK2" s="38">
        <f t="shared" ref="AK2:AK7" si="0">IF(ISERROR(V2+AG2+AJ2),"",V2+AG2+AJ2)</f>
        <v>19.36</v>
      </c>
      <c r="AL2" s="39">
        <v>0.04</v>
      </c>
      <c r="AM2" s="38">
        <f t="shared" ref="AM2:AM7" si="1">IF(ISERROR(BF2*AL2),"",BF2*AL2)</f>
        <v>1.01</v>
      </c>
      <c r="AN2" s="39">
        <v>0</v>
      </c>
      <c r="AO2" s="38">
        <f t="shared" ref="AO2:AO7" si="2">IF(ISERROR(BF2*AN2),"",BF2*AN2)</f>
        <v>0</v>
      </c>
      <c r="AP2" s="39"/>
      <c r="AQ2" s="38">
        <f t="shared" ref="AQ2:AQ7" si="3">IF(ISERROR(BF2*AP2),"",BF2*AP2)</f>
        <v>0</v>
      </c>
      <c r="AR2" s="39">
        <v>8.5000000000000006E-2</v>
      </c>
      <c r="AS2" s="38">
        <f>IF(ISERROR(BF2*AR2),"",BF2*AR2)</f>
        <v>2.14</v>
      </c>
      <c r="AT2" s="1"/>
      <c r="AU2" s="39">
        <v>0.04</v>
      </c>
      <c r="AV2" s="38">
        <f t="shared" ref="AV2:AV7" si="4">IF(ISERROR(BF2*AU2),"",BF2*AU2)</f>
        <v>1.01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>IF(ISERROR(AM2+AO2+AQ2+AS2+AV2),"",AM2+AO2+AQ2+AS2+AV2)</f>
        <v>4.16</v>
      </c>
      <c r="BD2" s="38">
        <f t="shared" ref="BD2:BD7" si="5">IF(ISERROR(AK2+BC2),"",AK2+BC2)</f>
        <v>23.52</v>
      </c>
      <c r="BE2" s="40">
        <f t="shared" ref="BE2:BE7" si="6">IF(ISERROR((BF2-BD2)/BF2),"",(BF2-BD2)/BF2)</f>
        <v>6.6299999999999998E-2</v>
      </c>
      <c r="BF2" s="10">
        <v>25.19</v>
      </c>
      <c r="BG2" s="10">
        <v>69.989999999999995</v>
      </c>
      <c r="BH2" s="40">
        <f>IF(ISERROR((BG2-BF2)/BG2),"",(BG2-BF2)/BG2)</f>
        <v>0.6401</v>
      </c>
      <c r="BI2" s="10"/>
      <c r="BJ2" s="9">
        <v>140</v>
      </c>
      <c r="BK2" s="38">
        <f>IF(ISERROR(BD2*BJ2),"",BD2*BJ2)</f>
        <v>3292.8</v>
      </c>
      <c r="BL2" s="38">
        <f>IF(ISERROR(BF2*BJ2),"",BF2*BJ2)</f>
        <v>3526.6</v>
      </c>
    </row>
    <row r="3" spans="1:65" ht="35.1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75</v>
      </c>
      <c r="H3" s="1" t="s">
        <v>76</v>
      </c>
      <c r="I3" s="1" t="s">
        <v>77</v>
      </c>
      <c r="J3" s="1" t="s">
        <v>78</v>
      </c>
      <c r="K3" s="53" t="s">
        <v>79</v>
      </c>
      <c r="L3" s="1" t="s">
        <v>67</v>
      </c>
      <c r="M3" s="57" t="s">
        <v>80</v>
      </c>
      <c r="N3" s="1"/>
      <c r="O3" s="1"/>
      <c r="P3" s="60" t="s">
        <v>83</v>
      </c>
      <c r="Q3" s="59"/>
      <c r="R3" s="1" t="s">
        <v>60</v>
      </c>
      <c r="S3" s="32"/>
      <c r="T3" s="33">
        <v>7.8</v>
      </c>
      <c r="U3" s="34">
        <v>14.9</v>
      </c>
      <c r="V3" s="35">
        <v>14.9</v>
      </c>
      <c r="W3" s="58"/>
      <c r="X3" s="1" t="s">
        <v>3</v>
      </c>
      <c r="Y3" s="47">
        <v>40</v>
      </c>
      <c r="Z3" s="47">
        <v>35</v>
      </c>
      <c r="AA3" s="47">
        <v>35</v>
      </c>
      <c r="AB3" s="33"/>
      <c r="AC3" s="36">
        <v>2</v>
      </c>
      <c r="AD3" s="51">
        <f t="shared" ref="AD3:AD7" si="7">IF(Y3="","",Y3*Z3*AA3/1000000)</f>
        <v>4.9000000000000002E-2</v>
      </c>
      <c r="AE3" s="37">
        <f t="shared" ref="AE3:AE7" si="8">IF(AC3="","",65/AD3*AC3)</f>
        <v>2653</v>
      </c>
      <c r="AF3" s="1">
        <v>3700</v>
      </c>
      <c r="AG3" s="38">
        <f t="shared" ref="AG3:AG7" si="9">IF(ISERROR(AF3/AE3),"",AF3/AE3)</f>
        <v>1.39</v>
      </c>
      <c r="AH3" s="57" t="s">
        <v>81</v>
      </c>
      <c r="AI3" s="39">
        <v>0.27300000000000002</v>
      </c>
      <c r="AJ3" s="38">
        <f>IF(ISERROR(V3*AI3),"",V3*AI3)</f>
        <v>4.07</v>
      </c>
      <c r="AK3" s="38">
        <f t="shared" si="0"/>
        <v>20.36</v>
      </c>
      <c r="AL3" s="39">
        <v>0.04</v>
      </c>
      <c r="AM3" s="38">
        <f t="shared" si="1"/>
        <v>1.01</v>
      </c>
      <c r="AN3" s="39">
        <v>0</v>
      </c>
      <c r="AO3" s="38">
        <f t="shared" si="2"/>
        <v>0</v>
      </c>
      <c r="AP3" s="39"/>
      <c r="AQ3" s="38">
        <f t="shared" si="3"/>
        <v>0</v>
      </c>
      <c r="AR3" s="39">
        <v>8.5000000000000006E-2</v>
      </c>
      <c r="AS3" s="38">
        <f t="shared" ref="AS3:AS7" si="10">IF(ISERROR(BF3*AR3),"",BF3*AR3)</f>
        <v>2.14</v>
      </c>
      <c r="AT3" s="1"/>
      <c r="AU3" s="39">
        <v>0.04</v>
      </c>
      <c r="AV3" s="38">
        <f t="shared" si="4"/>
        <v>1.01</v>
      </c>
      <c r="AW3" s="38"/>
      <c r="AX3" s="39"/>
      <c r="AY3" s="38">
        <f t="shared" ref="AY3:AY7" si="11">IF(ISERROR(BF3*AX3),"",BF3*AX3)</f>
        <v>0</v>
      </c>
      <c r="AZ3" s="38"/>
      <c r="BA3" s="39"/>
      <c r="BB3" s="38">
        <f t="shared" ref="BB3:BB7" si="12">IF(ISERROR(BF3*BA3),"",BF3*BA3)</f>
        <v>0</v>
      </c>
      <c r="BC3" s="38">
        <f t="shared" ref="BC3:BC7" si="13">IF(ISERROR(AM3+AO3+AQ3+AS3+AV3),"",AM3+AO3+AQ3+AS3+AV3)</f>
        <v>4.16</v>
      </c>
      <c r="BD3" s="38">
        <f t="shared" si="5"/>
        <v>24.52</v>
      </c>
      <c r="BE3" s="40">
        <f t="shared" si="6"/>
        <v>2.6599999999999999E-2</v>
      </c>
      <c r="BF3" s="10">
        <v>25.19</v>
      </c>
      <c r="BG3" s="10">
        <v>69.989999999999995</v>
      </c>
      <c r="BH3" s="40">
        <f t="shared" ref="BH3:BH7" si="14">IF(ISERROR((BG3-BF3)/BG3),"",(BG3-BF3)/BG3)</f>
        <v>0.6401</v>
      </c>
      <c r="BI3" s="10"/>
      <c r="BJ3" s="9">
        <v>160</v>
      </c>
      <c r="BK3" s="38">
        <f t="shared" ref="BK3:BK7" si="15">IF(ISERROR(BD3*BJ3),"",BD3*BJ3)</f>
        <v>3923.2</v>
      </c>
      <c r="BL3" s="38">
        <f t="shared" ref="BL3:BL7" si="16">IF(ISERROR(BF3*BJ3),"",BF3*BJ3)</f>
        <v>4030.4</v>
      </c>
    </row>
    <row r="4" spans="1:65" ht="35.1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75</v>
      </c>
      <c r="H4" s="1" t="s">
        <v>76</v>
      </c>
      <c r="I4" s="1" t="s">
        <v>77</v>
      </c>
      <c r="J4" s="1" t="s">
        <v>78</v>
      </c>
      <c r="K4" s="53" t="s">
        <v>79</v>
      </c>
      <c r="L4" s="1" t="s">
        <v>68</v>
      </c>
      <c r="M4" s="57" t="s">
        <v>80</v>
      </c>
      <c r="N4" s="1"/>
      <c r="O4" s="1"/>
      <c r="P4" s="60" t="s">
        <v>84</v>
      </c>
      <c r="Q4" s="59"/>
      <c r="R4" s="1" t="s">
        <v>60</v>
      </c>
      <c r="S4" s="32"/>
      <c r="T4" s="33">
        <v>7.8</v>
      </c>
      <c r="U4" s="34">
        <v>15.75</v>
      </c>
      <c r="V4" s="35">
        <v>15.75</v>
      </c>
      <c r="W4" s="58"/>
      <c r="X4" s="1" t="s">
        <v>3</v>
      </c>
      <c r="Y4" s="47">
        <v>40</v>
      </c>
      <c r="Z4" s="47">
        <v>40</v>
      </c>
      <c r="AA4" s="47">
        <v>35</v>
      </c>
      <c r="AB4" s="33"/>
      <c r="AC4" s="36">
        <v>2</v>
      </c>
      <c r="AD4" s="51">
        <f t="shared" si="7"/>
        <v>5.6000000000000001E-2</v>
      </c>
      <c r="AE4" s="37">
        <f t="shared" si="8"/>
        <v>2321</v>
      </c>
      <c r="AF4" s="1">
        <v>3700</v>
      </c>
      <c r="AG4" s="38">
        <f t="shared" si="9"/>
        <v>1.59</v>
      </c>
      <c r="AH4" s="57" t="s">
        <v>81</v>
      </c>
      <c r="AI4" s="39">
        <v>0.27300000000000002</v>
      </c>
      <c r="AJ4" s="38">
        <f t="shared" ref="AJ4:AJ7" si="17">IF(ISERROR(V4*AI4),"",V4*AI4)</f>
        <v>4.3</v>
      </c>
      <c r="AK4" s="38">
        <f t="shared" si="0"/>
        <v>21.64</v>
      </c>
      <c r="AL4" s="39">
        <v>0.04</v>
      </c>
      <c r="AM4" s="38">
        <f t="shared" si="1"/>
        <v>1.1399999999999999</v>
      </c>
      <c r="AN4" s="39">
        <v>0</v>
      </c>
      <c r="AO4" s="38">
        <f t="shared" si="2"/>
        <v>0</v>
      </c>
      <c r="AP4" s="39"/>
      <c r="AQ4" s="38">
        <f t="shared" si="3"/>
        <v>0</v>
      </c>
      <c r="AR4" s="39">
        <v>8.5000000000000006E-2</v>
      </c>
      <c r="AS4" s="38">
        <f t="shared" si="10"/>
        <v>2.41</v>
      </c>
      <c r="AT4" s="1"/>
      <c r="AU4" s="39">
        <v>0.04</v>
      </c>
      <c r="AV4" s="38">
        <f t="shared" si="4"/>
        <v>1.1399999999999999</v>
      </c>
      <c r="AW4" s="38"/>
      <c r="AX4" s="39"/>
      <c r="AY4" s="38">
        <f t="shared" si="11"/>
        <v>0</v>
      </c>
      <c r="AZ4" s="38"/>
      <c r="BA4" s="39"/>
      <c r="BB4" s="38">
        <f t="shared" si="12"/>
        <v>0</v>
      </c>
      <c r="BC4" s="38">
        <f t="shared" si="13"/>
        <v>4.6900000000000004</v>
      </c>
      <c r="BD4" s="38">
        <f t="shared" si="5"/>
        <v>26.33</v>
      </c>
      <c r="BE4" s="40">
        <f t="shared" si="6"/>
        <v>7.2900000000000006E-2</v>
      </c>
      <c r="BF4" s="10">
        <v>28.4</v>
      </c>
      <c r="BG4" s="10">
        <v>79.989999999999995</v>
      </c>
      <c r="BH4" s="40">
        <f t="shared" si="14"/>
        <v>0.64500000000000002</v>
      </c>
      <c r="BI4" s="10"/>
      <c r="BJ4" s="9">
        <v>180</v>
      </c>
      <c r="BK4" s="38">
        <f t="shared" ref="BK4" si="18">IF(ISERROR(BD4*BJ4),"",BD4*BJ4)</f>
        <v>4739.3999999999996</v>
      </c>
      <c r="BL4" s="38">
        <f t="shared" ref="BL4" si="19">IF(ISERROR(BF4*BJ4),"",BF4*BJ4)</f>
        <v>5112</v>
      </c>
      <c r="BM4" s="56"/>
    </row>
    <row r="5" spans="1:65" ht="35.1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75</v>
      </c>
      <c r="H5" s="1" t="s">
        <v>76</v>
      </c>
      <c r="I5" s="1" t="s">
        <v>77</v>
      </c>
      <c r="J5" s="1" t="s">
        <v>78</v>
      </c>
      <c r="K5" s="53" t="s">
        <v>79</v>
      </c>
      <c r="L5" s="1" t="s">
        <v>69</v>
      </c>
      <c r="M5" s="57" t="s">
        <v>80</v>
      </c>
      <c r="N5" s="1"/>
      <c r="O5" s="1"/>
      <c r="P5" s="60" t="s">
        <v>85</v>
      </c>
      <c r="Q5" s="59"/>
      <c r="R5" s="1" t="s">
        <v>60</v>
      </c>
      <c r="S5" s="32"/>
      <c r="T5" s="33">
        <v>7.8</v>
      </c>
      <c r="U5" s="34">
        <v>23.79</v>
      </c>
      <c r="V5" s="35">
        <v>23.79</v>
      </c>
      <c r="W5" s="58"/>
      <c r="X5" s="1" t="s">
        <v>3</v>
      </c>
      <c r="Y5" s="47">
        <v>45.5</v>
      </c>
      <c r="Z5" s="47">
        <v>40</v>
      </c>
      <c r="AA5" s="47">
        <v>35</v>
      </c>
      <c r="AB5" s="33"/>
      <c r="AC5" s="36">
        <v>2</v>
      </c>
      <c r="AD5" s="51">
        <f t="shared" si="7"/>
        <v>6.4000000000000001E-2</v>
      </c>
      <c r="AE5" s="37">
        <f t="shared" si="8"/>
        <v>2031</v>
      </c>
      <c r="AF5" s="1">
        <v>3700</v>
      </c>
      <c r="AG5" s="38">
        <f t="shared" si="9"/>
        <v>1.82</v>
      </c>
      <c r="AH5" s="57" t="s">
        <v>81</v>
      </c>
      <c r="AI5" s="39">
        <v>0.27300000000000002</v>
      </c>
      <c r="AJ5" s="38">
        <f t="shared" si="17"/>
        <v>6.49</v>
      </c>
      <c r="AK5" s="38">
        <f t="shared" si="0"/>
        <v>32.1</v>
      </c>
      <c r="AL5" s="39">
        <v>0.04</v>
      </c>
      <c r="AM5" s="38">
        <f t="shared" si="1"/>
        <v>1.7</v>
      </c>
      <c r="AN5" s="39">
        <v>0</v>
      </c>
      <c r="AO5" s="38">
        <f t="shared" si="2"/>
        <v>0</v>
      </c>
      <c r="AP5" s="39"/>
      <c r="AQ5" s="38">
        <f t="shared" si="3"/>
        <v>0</v>
      </c>
      <c r="AR5" s="39">
        <v>8.5000000000000006E-2</v>
      </c>
      <c r="AS5" s="38">
        <f t="shared" si="10"/>
        <v>3.62</v>
      </c>
      <c r="AT5" s="1"/>
      <c r="AU5" s="39">
        <v>0.04</v>
      </c>
      <c r="AV5" s="38">
        <f t="shared" si="4"/>
        <v>1.7</v>
      </c>
      <c r="AW5" s="38"/>
      <c r="AX5" s="39"/>
      <c r="AY5" s="38">
        <f t="shared" si="11"/>
        <v>0</v>
      </c>
      <c r="AZ5" s="38"/>
      <c r="BA5" s="39"/>
      <c r="BB5" s="38">
        <f t="shared" si="12"/>
        <v>0</v>
      </c>
      <c r="BC5" s="38">
        <f t="shared" si="13"/>
        <v>7.02</v>
      </c>
      <c r="BD5" s="38">
        <f t="shared" si="5"/>
        <v>39.119999999999997</v>
      </c>
      <c r="BE5" s="40">
        <f t="shared" si="6"/>
        <v>8.1500000000000003E-2</v>
      </c>
      <c r="BF5" s="10">
        <v>42.59</v>
      </c>
      <c r="BG5" s="10">
        <v>109.99</v>
      </c>
      <c r="BH5" s="40">
        <f t="shared" si="14"/>
        <v>0.61280000000000001</v>
      </c>
      <c r="BI5" s="10"/>
      <c r="BJ5" s="9">
        <v>3230</v>
      </c>
      <c r="BK5" s="38">
        <f t="shared" si="15"/>
        <v>126357.6</v>
      </c>
      <c r="BL5" s="38">
        <f t="shared" si="16"/>
        <v>137565.70000000001</v>
      </c>
    </row>
    <row r="6" spans="1:65" ht="35.1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75</v>
      </c>
      <c r="H6" s="1" t="s">
        <v>76</v>
      </c>
      <c r="I6" s="1" t="s">
        <v>77</v>
      </c>
      <c r="J6" s="1" t="s">
        <v>78</v>
      </c>
      <c r="K6" s="53" t="s">
        <v>79</v>
      </c>
      <c r="L6" s="1" t="s">
        <v>70</v>
      </c>
      <c r="M6" s="57" t="s">
        <v>80</v>
      </c>
      <c r="N6" s="1"/>
      <c r="O6" s="1"/>
      <c r="P6" s="60" t="s">
        <v>86</v>
      </c>
      <c r="Q6" s="59"/>
      <c r="R6" s="1" t="s">
        <v>60</v>
      </c>
      <c r="S6" s="32"/>
      <c r="T6" s="33">
        <v>7.8</v>
      </c>
      <c r="U6" s="34">
        <v>25.4</v>
      </c>
      <c r="V6" s="35">
        <v>25.4</v>
      </c>
      <c r="W6" s="58"/>
      <c r="X6" s="1" t="s">
        <v>3</v>
      </c>
      <c r="Y6" s="47">
        <v>54</v>
      </c>
      <c r="Z6" s="47">
        <v>40</v>
      </c>
      <c r="AA6" s="47">
        <v>35</v>
      </c>
      <c r="AB6" s="33"/>
      <c r="AC6" s="36">
        <v>2</v>
      </c>
      <c r="AD6" s="51">
        <f t="shared" si="7"/>
        <v>7.5999999999999998E-2</v>
      </c>
      <c r="AE6" s="37">
        <f t="shared" si="8"/>
        <v>1711</v>
      </c>
      <c r="AF6" s="1">
        <v>3700</v>
      </c>
      <c r="AG6" s="38">
        <f t="shared" si="9"/>
        <v>2.16</v>
      </c>
      <c r="AH6" s="57" t="s">
        <v>81</v>
      </c>
      <c r="AI6" s="39">
        <v>0.27300000000000002</v>
      </c>
      <c r="AJ6" s="38">
        <f t="shared" si="17"/>
        <v>6.93</v>
      </c>
      <c r="AK6" s="38">
        <f t="shared" si="0"/>
        <v>34.49</v>
      </c>
      <c r="AL6" s="39">
        <v>0.04</v>
      </c>
      <c r="AM6" s="38">
        <f t="shared" si="1"/>
        <v>1.89</v>
      </c>
      <c r="AN6" s="39">
        <v>0</v>
      </c>
      <c r="AO6" s="38">
        <f t="shared" si="2"/>
        <v>0</v>
      </c>
      <c r="AP6" s="39"/>
      <c r="AQ6" s="38">
        <f t="shared" si="3"/>
        <v>0</v>
      </c>
      <c r="AR6" s="39">
        <v>8.5000000000000006E-2</v>
      </c>
      <c r="AS6" s="38">
        <f t="shared" si="10"/>
        <v>4.0199999999999996</v>
      </c>
      <c r="AT6" s="1"/>
      <c r="AU6" s="39">
        <v>0.04</v>
      </c>
      <c r="AV6" s="38">
        <f t="shared" si="4"/>
        <v>1.89</v>
      </c>
      <c r="AW6" s="38"/>
      <c r="AX6" s="39"/>
      <c r="AY6" s="38">
        <f t="shared" si="11"/>
        <v>0</v>
      </c>
      <c r="AZ6" s="38"/>
      <c r="BA6" s="39"/>
      <c r="BB6" s="38">
        <f t="shared" si="12"/>
        <v>0</v>
      </c>
      <c r="BC6" s="38">
        <f t="shared" si="13"/>
        <v>7.8</v>
      </c>
      <c r="BD6" s="38">
        <f t="shared" si="5"/>
        <v>42.29</v>
      </c>
      <c r="BE6" s="40">
        <f t="shared" si="6"/>
        <v>0.1065</v>
      </c>
      <c r="BF6" s="10">
        <v>47.33</v>
      </c>
      <c r="BG6" s="10">
        <v>119.99</v>
      </c>
      <c r="BH6" s="40">
        <f t="shared" si="14"/>
        <v>0.60560000000000003</v>
      </c>
      <c r="BI6" s="10"/>
      <c r="BJ6" s="9">
        <v>1662</v>
      </c>
      <c r="BK6" s="38">
        <f t="shared" si="15"/>
        <v>70285.98</v>
      </c>
      <c r="BL6" s="38">
        <f t="shared" si="16"/>
        <v>78662.460000000006</v>
      </c>
    </row>
    <row r="7" spans="1:65" ht="35.1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75</v>
      </c>
      <c r="H7" s="1" t="s">
        <v>76</v>
      </c>
      <c r="I7" s="1" t="s">
        <v>77</v>
      </c>
      <c r="J7" s="1" t="s">
        <v>78</v>
      </c>
      <c r="K7" s="53" t="s">
        <v>74</v>
      </c>
      <c r="L7" s="1" t="s">
        <v>71</v>
      </c>
      <c r="M7" s="57" t="s">
        <v>80</v>
      </c>
      <c r="N7" s="1"/>
      <c r="O7" s="1"/>
      <c r="P7" s="60" t="s">
        <v>87</v>
      </c>
      <c r="Q7" s="59"/>
      <c r="R7" s="1" t="s">
        <v>60</v>
      </c>
      <c r="S7" s="32"/>
      <c r="T7" s="33">
        <v>7.8</v>
      </c>
      <c r="U7" s="34">
        <v>25.4</v>
      </c>
      <c r="V7" s="35">
        <v>25.4</v>
      </c>
      <c r="W7" s="58"/>
      <c r="X7" s="1" t="s">
        <v>3</v>
      </c>
      <c r="Y7" s="47">
        <v>54</v>
      </c>
      <c r="Z7" s="47">
        <v>40</v>
      </c>
      <c r="AA7" s="47">
        <v>35</v>
      </c>
      <c r="AB7" s="33"/>
      <c r="AC7" s="36">
        <v>2</v>
      </c>
      <c r="AD7" s="51">
        <f t="shared" si="7"/>
        <v>7.5999999999999998E-2</v>
      </c>
      <c r="AE7" s="37">
        <f t="shared" si="8"/>
        <v>1711</v>
      </c>
      <c r="AF7" s="1">
        <v>3700</v>
      </c>
      <c r="AG7" s="38">
        <f t="shared" si="9"/>
        <v>2.16</v>
      </c>
      <c r="AH7" s="57" t="s">
        <v>81</v>
      </c>
      <c r="AI7" s="39">
        <v>0.27300000000000002</v>
      </c>
      <c r="AJ7" s="38">
        <f t="shared" si="17"/>
        <v>6.93</v>
      </c>
      <c r="AK7" s="38">
        <f t="shared" si="0"/>
        <v>34.49</v>
      </c>
      <c r="AL7" s="39">
        <v>0.04</v>
      </c>
      <c r="AM7" s="38">
        <f t="shared" si="1"/>
        <v>1.89</v>
      </c>
      <c r="AN7" s="39">
        <v>0</v>
      </c>
      <c r="AO7" s="38">
        <f t="shared" si="2"/>
        <v>0</v>
      </c>
      <c r="AP7" s="39"/>
      <c r="AQ7" s="38">
        <f t="shared" si="3"/>
        <v>0</v>
      </c>
      <c r="AR7" s="39">
        <v>8.5000000000000006E-2</v>
      </c>
      <c r="AS7" s="38">
        <f t="shared" si="10"/>
        <v>4.0199999999999996</v>
      </c>
      <c r="AT7" s="1"/>
      <c r="AU7" s="39">
        <v>0.04</v>
      </c>
      <c r="AV7" s="38">
        <f t="shared" si="4"/>
        <v>1.89</v>
      </c>
      <c r="AW7" s="38"/>
      <c r="AX7" s="39"/>
      <c r="AY7" s="38">
        <f t="shared" si="11"/>
        <v>0</v>
      </c>
      <c r="AZ7" s="38"/>
      <c r="BA7" s="39"/>
      <c r="BB7" s="38">
        <f t="shared" si="12"/>
        <v>0</v>
      </c>
      <c r="BC7" s="38">
        <f t="shared" si="13"/>
        <v>7.8</v>
      </c>
      <c r="BD7" s="38">
        <f t="shared" si="5"/>
        <v>42.29</v>
      </c>
      <c r="BE7" s="40">
        <f t="shared" si="6"/>
        <v>0.1065</v>
      </c>
      <c r="BF7" s="10">
        <v>47.33</v>
      </c>
      <c r="BG7" s="10">
        <v>119.99</v>
      </c>
      <c r="BH7" s="40">
        <f t="shared" si="14"/>
        <v>0.60560000000000003</v>
      </c>
      <c r="BI7" s="10"/>
      <c r="BJ7" s="9">
        <v>80</v>
      </c>
      <c r="BK7" s="38">
        <f t="shared" si="15"/>
        <v>3383.2</v>
      </c>
      <c r="BL7" s="38">
        <f t="shared" si="16"/>
        <v>3786.4</v>
      </c>
    </row>
  </sheetData>
  <sheetProtection insertRows="0" deleteRows="0" sort="0"/>
  <protectedRanges>
    <protectedRange sqref="AI2:BE7 R2:AG7 Q4:Q7 AR1:AS1 AW1 AZ1 P8:BB212 L8:N212 N2:N7 BJ2:BJ7 BG2:BH7 L2:L7 A2:J212" name="Range1"/>
    <protectedRange sqref="K2:K217" name="Range1_1"/>
    <protectedRange sqref="BI2:BI212" name="Range1_2"/>
    <protectedRange sqref="O2:O212" name="Range1_2_1"/>
    <protectedRange sqref="Q2:Q3" name="Range1_3_2"/>
    <protectedRange sqref="AH2:AH7" name="Range1_3"/>
    <protectedRange sqref="M2:M7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X2:X7</xm:sqref>
        </x14:dataValidation>
        <x14:dataValidation type="list" allowBlank="1" showInputMessage="1" showErrorMessage="1">
          <x14:formula1>
            <xm:f>#REF!</xm:f>
          </x14:formula1>
          <xm:sqref>R2:R7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2026-03-17T03:12:27Z</dcterms:modified>
</cp:coreProperties>
</file>