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bookViews>
    <workbookView xWindow="0" yWindow="0" windowWidth="28800" windowHeight="11625"/>
  </bookViews>
  <sheets>
    <sheet name="Item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</externalReferences>
  <definedNames>
    <definedName name="_xlnm._FilterDatabase" localSheetId="0" hidden="1">Item!$A$1:$BE$26</definedName>
    <definedName name="ACC">'[2]Quote Sheet All SKUs'!#REF!</definedName>
    <definedName name="Acol">#REF!</definedName>
    <definedName name="AD">'[3]other data'!$T$2:$T$5</definedName>
    <definedName name="ADUL">'[2]Quote Sheet All SKUs'!#REF!</definedName>
    <definedName name="ALLOCATE">[4]comments!$F$3:$F$21</definedName>
    <definedName name="APL">'[2]Quote Sheet All SKUs'!#REF!</definedName>
    <definedName name="ART">'[2]Quote Sheet All SKUs'!#REF!</definedName>
    <definedName name="Artwork">[5]Amazon!$A$2</definedName>
    <definedName name="as">'[6]1-Import Product Data Sheet'!$X$2</definedName>
    <definedName name="AssortedSKU_Range">[7]Mapping!$J$2:$J$3</definedName>
    <definedName name="ATotalsPos">#REF!</definedName>
    <definedName name="BASI">'[2]Quote Sheet All SKUs'!#REF!</definedName>
    <definedName name="Bath">[5]Amazon!$C$2:$C$6</definedName>
    <definedName name="Bath_Accessories">[5]Amazon!$AC$2:$AC$22</definedName>
    <definedName name="Bath_Rugs">[5]Amazon!$AD$2:$AD$4</definedName>
    <definedName name="Bed_in_a_bag_Full_Queen_King">[5]Amazon!$I$2</definedName>
    <definedName name="Bed_in_a_bag_Twin">[5]Amazon!$H$2</definedName>
    <definedName name="Bed_Pillows">[5]Amazon!$J$2:$J$7</definedName>
    <definedName name="Bedding">[5]Amazon!$B$2:$B$22</definedName>
    <definedName name="Bedding.">[5]BBB!$A$2:$A$11</definedName>
    <definedName name="Bedspreads_Coverlets">[5]Amazon!$K$2:$K$4</definedName>
    <definedName name="bigidea">[8]Lists!$I$6:$I$29</definedName>
    <definedName name="Blankets_Throws">[5]Amazon!$Q$2:$Q$3</definedName>
    <definedName name="BLK">'[2]Quote Sheet All SKUs'!#REF!</definedName>
    <definedName name="Brand">'[9]1-Import Product Data Sheet'!$N$102:$N$144</definedName>
    <definedName name="Branded">[8]Lists!$F$6:$F$38</definedName>
    <definedName name="brands">'[3]other data'!$K$2:$K$48</definedName>
    <definedName name="BuyUnits_Range">[7]Mapping!$B$2:$B$55</definedName>
    <definedName name="ca_available_Range">[7]Mapping!$AB$2:$AB$5</definedName>
    <definedName name="ca_Compliant_Range">[7]Mapping!$BJ$2:$BJ$4</definedName>
    <definedName name="ca_CompliantReason_Range">[7]Mapping!$BL$2:$BL$13</definedName>
    <definedName name="ca_SisVendor_Range">[7]Mapping!$BH$2:$BH$3</definedName>
    <definedName name="ca_stuffedarticlesreg_Range">[7]Mapping!$AD$2:$AD$6</definedName>
    <definedName name="Case_Freight_Range">[7]Mapping!$F$2:$F$19</definedName>
    <definedName name="CATEGORY">[10]Sheet1!$DW$2:$DW$3</definedName>
    <definedName name="categoryfinal">'[11]Import Quote Sheet'!$A$90:$A$190</definedName>
    <definedName name="chargeback">'[3]other data'!$B$2:$B$6</definedName>
    <definedName name="CodeCountry">[12]Dropdowns!$G$3:$G$51</definedName>
    <definedName name="color">[8]Lists!$J$6:$J$29</definedName>
    <definedName name="colour">[10]Sheet1!$EH$2:$EH$3</definedName>
    <definedName name="COO_Dest">[7]COO!$D$1:$D$3:'[7]COO'!$D$2</definedName>
    <definedName name="COOCountry_Range">[7]Mapping!$R$2:$R$245</definedName>
    <definedName name="COODest_Range">[7]Mapping!$P$2:$P$3</definedName>
    <definedName name="CostCol">#REF!</definedName>
    <definedName name="countries">'[3]other data'!$I$3:$I$249</definedName>
    <definedName name="crs">[13]Sheet1!$A$3:$C$1000</definedName>
    <definedName name="Cycle">[8]Lists!$E$6:$E$30</definedName>
    <definedName name="d">[14]Mapping!$AR$2:$AR$84</definedName>
    <definedName name="DCProcessCodes">#REF!</definedName>
    <definedName name="DDEmsg">#REF!</definedName>
    <definedName name="dealPricing_Range">[7]Mapping!$BD$2:$BD$3</definedName>
    <definedName name="Decorative_Accessories">[5]Amazon!$AI$2</definedName>
    <definedName name="Decorative_Pillows_Inserts_Covers">[5]Amazon!$L$2:$L$3</definedName>
    <definedName name="del">[13]Sheet1!$G$3:$H$518</definedName>
    <definedName name="den">[8]Lists!$L$6:$L$29</definedName>
    <definedName name="Description1_Range">[7]Mapping!$AQ$2:$AQ$72</definedName>
    <definedName name="Description2_Range">[7]Mapping!$AR$2:$AR$84</definedName>
    <definedName name="DesignStrat">[15]Info!$F$3:$F$5</definedName>
    <definedName name="diffgrp">'[3]diff group head'!$A$2:$A$47</definedName>
    <definedName name="DIFFS">'[3]other data'!$AF$2:$AF$13</definedName>
    <definedName name="Down_Comforters">[5]Amazon!$S$2:$S$4</definedName>
    <definedName name="Duvet_Covers">[5]Amazon!$M$2:$M$3</definedName>
    <definedName name="Electrics">[5]Amazon!$T$2:$T$3</definedName>
    <definedName name="ExactAddinConnection" hidden="1">"001"</definedName>
    <definedName name="ExactAddinConnection.001" hidden="1">"MACOLA;001;lucas.yuan;1"</definedName>
    <definedName name="ExactAddinConnection.111" hidden="1">"MACOLA;111;hannah.duong;1"</definedName>
    <definedName name="Exchange_Rate">[16]Costs!$J$11</definedName>
    <definedName name="Feature1_Range">[7]Mapping!$AG$2:$AG$20</definedName>
    <definedName name="Feature10_Range">[7]Mapping!$AP$2:$AP$20</definedName>
    <definedName name="Feature2_Range">[7]Mapping!$AH$2:$AH$25</definedName>
    <definedName name="Feature3_Range">[7]Mapping!$AI$2:$AI$7</definedName>
    <definedName name="Feature4_Range">[7]Mapping!$AJ$2:$AJ$6</definedName>
    <definedName name="Feature5_Range">[7]Mapping!$AK$2:$AK$15</definedName>
    <definedName name="Feature6_Range">[7]Mapping!$AL$2:$AL$17</definedName>
    <definedName name="Feature7_Range">[7]Mapping!$AM$2:$AM$21</definedName>
    <definedName name="Feature8_Range">[7]Mapping!$AN$2:$AN$9</definedName>
    <definedName name="Feature9_Range">[7]Mapping!$AO$2:$AO$5</definedName>
    <definedName name="FIFRACompliance_Range">[7]Mapping!$L$2:$L$10</definedName>
    <definedName name="FIFRAExemption_Range">[7]Mapping!$N$2:$N$3</definedName>
    <definedName name="finalports">'[11]Import Quote Sheet'!$B$90:$B$123</definedName>
    <definedName name="foam">[10]Sheet1!$EC$2:$EC$3</definedName>
    <definedName name="FOBCostPerPiece">#REF!</definedName>
    <definedName name="freight">'[3]other data'!$AC$3:$AC$14</definedName>
    <definedName name="FreightTerms">[12]Dropdowns!$B$3:$B$139</definedName>
    <definedName name="FUR">'[2]Quote Sheet All SKUs'!#REF!</definedName>
    <definedName name="gen_nontxtl_UOM_Range">[7]Mapping!$Z$2:$Z$11</definedName>
    <definedName name="gen_txtl_permlbl_careinstr_Range">[7]Mapping!$V$2:$V$9</definedName>
    <definedName name="gen_txtl_permlbl_fabrcont_Range">[7]Mapping!$X$2:$X$12</definedName>
    <definedName name="gen_txtl_permlbl_vendinfo_Range">[7]Mapping!$T$2:$T$8</definedName>
    <definedName name="gen_ulreq_Range">[17]Mapping!$X$2:$X$5</definedName>
    <definedName name="gridActPctRow">#REF!</definedName>
    <definedName name="gridActUnitsRow">#REF!</definedName>
    <definedName name="gridRetailRow">#REF!</definedName>
    <definedName name="gridTargetPctRow">#REF!</definedName>
    <definedName name="gridTargetUnitsRow">#REF!</definedName>
    <definedName name="HANGER">[3]hangers!$B$3:$B$42</definedName>
    <definedName name="hanger2">[3]hangers!$G$3:$G$42</definedName>
    <definedName name="Home_Décor">[5]Amazon!$D$2:$D$3</definedName>
    <definedName name="Home_Décor.">[5]BBB!$B$2:$B$10</definedName>
    <definedName name="INITIALBUY">'[18]X-LIST'!$G$2:$G$7</definedName>
    <definedName name="KD">[10]Sheet1!$DS$2:$DS$2</definedName>
    <definedName name="Kids_Bath">[5]Amazon!$AE$2:$AE$4</definedName>
    <definedName name="Kids_or_Teen">[5]Amazon!$R$2:$R$21</definedName>
    <definedName name="LGT">'[2]Quote Sheet All SKUs'!#REF!</definedName>
    <definedName name="LicensedProduct_Range">[7]Mapping!$AF$2:$AF$3</definedName>
    <definedName name="LIFESTYLE">'[18]X-LIST'!$C$2:$C$7</definedName>
    <definedName name="Lighting_or_Candleholders">[5]Amazon!$AH$2:$AH$17</definedName>
    <definedName name="loctype">'[3]other data'!$BN$2:$BN$6</definedName>
    <definedName name="M">[10]Sheet1!$EA$2:$EA$3</definedName>
    <definedName name="Mattress_Pads_Full_Queen_King">[5]Amazon!$U$2:$U$4</definedName>
    <definedName name="Mattress_Pads_Twin">[5]Amazon!$V$2:$V$8</definedName>
    <definedName name="Mattress_Toppers_Full_Queen_King">[5]Amazon!$W$2</definedName>
    <definedName name="Mattress_Toppers_Twin">[5]Amazon!$X$2:$X$11</definedName>
    <definedName name="Non_Down_Comforters_Full_Queen_King">[5]Amazon!$N$2:$N$4</definedName>
    <definedName name="Non_Down_Comforters_Twin">[5]Amazon!$O$2:$O$5</definedName>
    <definedName name="NumberOfGroups">12</definedName>
    <definedName name="Ocol">#REF!</definedName>
    <definedName name="ORDERTYPE">'[3]other data'!$AN$2:$AN$6</definedName>
    <definedName name="OTB">'[3]other data'!$R$2:$R$14</definedName>
    <definedName name="Outdoor">[5]BBB!$C$2</definedName>
    <definedName name="OwnedCol">#REF!</definedName>
    <definedName name="PACK">[10]Sheet1!$EE$2:$EE$3</definedName>
    <definedName name="PackageType">'[9]1-Import Product Data Sheet'!$L$102:$L$131</definedName>
    <definedName name="PackCol">#REF!</definedName>
    <definedName name="PayTerms">[12]Dropdowns!$C$3:$C$4</definedName>
    <definedName name="PDQList">'[9]1-Import Product Data Sheet'!$AR$1:$AR$24</definedName>
    <definedName name="PET">'[2]Quote Sheet All SKUs'!#REF!</definedName>
    <definedName name="Pet_Care">[5]BBB!$D$2:$D$6</definedName>
    <definedName name="PETB">'[2]Quote Sheet All SKUs'!#REF!</definedName>
    <definedName name="Pillow_Shams">[5]Amazon!$P$2</definedName>
    <definedName name="Pillowcases">[5]Amazon!$Y$2:$Y$3</definedName>
    <definedName name="PkgFormat">[15]Info!$E$2:$E$49</definedName>
    <definedName name="po_type">'[3]other data'!$AU$2:$AU$11</definedName>
    <definedName name="PORT_IFF">[19]a!$A$10:$B$35</definedName>
    <definedName name="PortSeq">'[9]1-Import Product Data Sheet'!$U$2</definedName>
    <definedName name="PortSeqLCL">#REF!</definedName>
    <definedName name="POtype">#REF!</definedName>
    <definedName name="Preticketed_Range">[7]Mapping!$H$2:$H$3</definedName>
    <definedName name="PrevBuy">'[9]1-Import Product Data Sheet'!$AR$26:$AR$27</definedName>
    <definedName name="Prints">[5]Amazon!$G$2:$G$5</definedName>
    <definedName name="ProfileDesc">#REF!</definedName>
    <definedName name="QSFOB">[20]Q1!$C$38</definedName>
    <definedName name="Quilts">[5]Amazon!$Z$2:$Z$3</definedName>
    <definedName name="RateSeq">'[9]1-Import Product Data Sheet'!$X$2</definedName>
    <definedName name="retailAK_O_YN_Range">[7]Mapping!$AV$2:$AV$3</definedName>
    <definedName name="retailCA_O_YN_Range">[7]Mapping!$AZ$2:$AZ$3</definedName>
    <definedName name="retailHA_O_YN_Range">[7]Mapping!$BB$2:$BB$3</definedName>
    <definedName name="retailPR_O_YN_Range">[7]Mapping!$AX$2:$AX$3</definedName>
    <definedName name="retailPR_o_YN_Rangee">[17]Mapping!$AL$2:$AL$3</definedName>
    <definedName name="retailUS_O_YN_Range">[7]Mapping!$AT$2:$AT$3</definedName>
    <definedName name="RoutingDesc">#REF!</definedName>
    <definedName name="runnum">'[3]other data'!$BI$2:$BI$18</definedName>
    <definedName name="scalenum">'[3]other data'!$BG$2:$BG$18</definedName>
    <definedName name="Seasonal">[5]BBB!$E$2:$E$3</definedName>
    <definedName name="SellUnits_Range">[7]Mapping!$D$2:$D$53</definedName>
    <definedName name="Sheets_Full_Queen_King">[5]Amazon!$AA$2:$AA$4</definedName>
    <definedName name="Sheets_Twin">[5]Amazon!$AB$2:$AB$4</definedName>
    <definedName name="SHET">'[2]Quote Sheet All SKUs'!#REF!</definedName>
    <definedName name="Shower_Curtains">[5]Amazon!$AF$2</definedName>
    <definedName name="size1">#REF!</definedName>
    <definedName name="size1a">#REF!</definedName>
    <definedName name="Slipcovers_Chair_Pads">[5]Amazon!$AK$2</definedName>
    <definedName name="Slipcovers_Chair_Pads.">[5]Amazon!$F$2</definedName>
    <definedName name="SPECIAL">[3]comments!$B$3:$B$54</definedName>
    <definedName name="ssn_code">'[3]other data'!$AQ$2:$AQ$110</definedName>
    <definedName name="ssn_phase">'[3]other data'!$AS$2:$AS$83</definedName>
    <definedName name="StoreCount">#REF!</definedName>
    <definedName name="StoreGrid0">#REF!</definedName>
    <definedName name="suggestedMessage_Range">[7]Mapping!$BF$2:$BF$3</definedName>
    <definedName name="SUPPLIER">'[3]vendor info'!$A$4:$A$400</definedName>
    <definedName name="TargetCol">#REF!</definedName>
    <definedName name="TBJ">'[3]other data'!$AK$2:$AK$10</definedName>
    <definedName name="TERMS">'[3]other data'!$P$2:$P$7</definedName>
    <definedName name="TICKET">[3]tickets!$B$3:$B$27</definedName>
    <definedName name="ticket2">[3]tickets!$G$3:$G$27</definedName>
    <definedName name="TotalCostValue">#REF!</definedName>
    <definedName name="TotalMarkup">#REF!</definedName>
    <definedName name="TotalRetailValue">#REF!</definedName>
    <definedName name="TotalUnits">#REF!</definedName>
    <definedName name="totalUnitsCol">#REF!</definedName>
    <definedName name="Towels_Bath_Sheets">[5]Amazon!$AG$2:$AG$3</definedName>
    <definedName name="UDA3A">'[3]other data'!$AY$2:$AY$4</definedName>
    <definedName name="UDA3B">'[3]other data'!$AZ$2:$AZ$6</definedName>
    <definedName name="UNIT">[10]Sheet1!$EF$2:$EF$3</definedName>
    <definedName name="upc">'[3]other data'!$AH$2:$AH$10</definedName>
    <definedName name="UPC1A">'[3]other data'!$BD$2:$BD$5</definedName>
    <definedName name="UPC2A">'[3]other data'!$BF$2:$BF$5</definedName>
    <definedName name="User1Col">#REF!</definedName>
    <definedName name="User3Col">#REF!</definedName>
    <definedName name="WAREHOUSE">'[3]other data'!$BL$2:$BL$24</definedName>
    <definedName name="WIN">'[2]Quote Sheet All SKUs'!#REF!</definedName>
    <definedName name="Window_Treatments_Hardware_Accessories">[5]Amazon!$AJ$2:$AJ$7</definedName>
    <definedName name="Window_Treatments_Hardware_Accessories.">[5]Amazon!$E$2</definedName>
    <definedName name="wood">[10]Sheet1!$EG$2:$EG$3</definedName>
    <definedName name="World1">[8]Lists!$H$6:$H$29</definedName>
    <definedName name="YN">'[21]Page 1 Sales and Forecast'!$AA$2:$AA$3</definedName>
    <definedName name="YNE">'[3]other data'!$BB$2:$BB$5</definedName>
    <definedName name="YNES">'[3]other data'!$BR$2:$BR$6</definedName>
    <definedName name="YOUT">'[2]Quote Sheet All SKUs'!#REF!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E26" i="1" l="1"/>
  <c r="BB26" i="1"/>
  <c r="AZ26" i="1"/>
  <c r="AU26" i="1"/>
  <c r="AP26" i="1"/>
  <c r="AN26" i="1"/>
  <c r="AL26" i="1"/>
  <c r="AK26" i="1"/>
  <c r="AI26" i="1"/>
  <c r="AE26" i="1"/>
  <c r="Y26" i="1"/>
  <c r="AA26" i="1" s="1"/>
  <c r="AC26" i="1" s="1"/>
  <c r="BE25" i="1"/>
  <c r="BB25" i="1"/>
  <c r="AZ25" i="1"/>
  <c r="AU25" i="1"/>
  <c r="AP25" i="1"/>
  <c r="AN25" i="1"/>
  <c r="AL25" i="1"/>
  <c r="AK25" i="1"/>
  <c r="AI25" i="1"/>
  <c r="AE25" i="1"/>
  <c r="Y25" i="1"/>
  <c r="AA25" i="1" s="1"/>
  <c r="AC25" i="1" s="1"/>
  <c r="BE24" i="1"/>
  <c r="BB24" i="1"/>
  <c r="AZ24" i="1"/>
  <c r="AU24" i="1"/>
  <c r="AP24" i="1"/>
  <c r="AN24" i="1"/>
  <c r="AL24" i="1"/>
  <c r="AK24" i="1"/>
  <c r="AI24" i="1"/>
  <c r="AE24" i="1"/>
  <c r="Y24" i="1"/>
  <c r="AA24" i="1" s="1"/>
  <c r="AC24" i="1" s="1"/>
  <c r="BE23" i="1"/>
  <c r="BB23" i="1"/>
  <c r="AZ23" i="1"/>
  <c r="AU23" i="1"/>
  <c r="AP23" i="1"/>
  <c r="AN23" i="1"/>
  <c r="AL23" i="1"/>
  <c r="AK23" i="1"/>
  <c r="AI23" i="1"/>
  <c r="AE23" i="1"/>
  <c r="Y23" i="1"/>
  <c r="AA23" i="1" s="1"/>
  <c r="AC23" i="1" s="1"/>
  <c r="BE22" i="1"/>
  <c r="AZ22" i="1"/>
  <c r="BB22" i="1" s="1"/>
  <c r="AU22" i="1"/>
  <c r="AP22" i="1"/>
  <c r="AN22" i="1"/>
  <c r="AK22" i="1"/>
  <c r="AI22" i="1"/>
  <c r="AE22" i="1"/>
  <c r="Y22" i="1"/>
  <c r="AA22" i="1" s="1"/>
  <c r="AC22" i="1" s="1"/>
  <c r="BE21" i="1"/>
  <c r="AZ21" i="1"/>
  <c r="BB21" i="1" s="1"/>
  <c r="AU21" i="1"/>
  <c r="AP21" i="1"/>
  <c r="AN21" i="1"/>
  <c r="AL21" i="1"/>
  <c r="AK21" i="1"/>
  <c r="AI21" i="1"/>
  <c r="AE21" i="1"/>
  <c r="Y21" i="1"/>
  <c r="AA21" i="1" s="1"/>
  <c r="AC21" i="1" s="1"/>
  <c r="BE20" i="1"/>
  <c r="AZ20" i="1"/>
  <c r="BB20" i="1" s="1"/>
  <c r="AU20" i="1"/>
  <c r="AP20" i="1"/>
  <c r="AN20" i="1"/>
  <c r="AK20" i="1"/>
  <c r="AI20" i="1"/>
  <c r="AE20" i="1"/>
  <c r="Y20" i="1"/>
  <c r="AA20" i="1" s="1"/>
  <c r="AC20" i="1" s="1"/>
  <c r="BE19" i="1"/>
  <c r="AZ19" i="1"/>
  <c r="BB19" i="1" s="1"/>
  <c r="AU19" i="1"/>
  <c r="AP19" i="1"/>
  <c r="AN19" i="1"/>
  <c r="AL19" i="1"/>
  <c r="AK19" i="1"/>
  <c r="AI19" i="1"/>
  <c r="AE19" i="1"/>
  <c r="Y19" i="1"/>
  <c r="AA19" i="1" s="1"/>
  <c r="AC19" i="1" s="1"/>
  <c r="BE18" i="1"/>
  <c r="AZ18" i="1"/>
  <c r="BB18" i="1" s="1"/>
  <c r="AU18" i="1"/>
  <c r="AP18" i="1"/>
  <c r="AN18" i="1"/>
  <c r="AK18" i="1"/>
  <c r="AI18" i="1"/>
  <c r="AE18" i="1"/>
  <c r="Y18" i="1"/>
  <c r="AA18" i="1" s="1"/>
  <c r="AC18" i="1" s="1"/>
  <c r="BE17" i="1"/>
  <c r="AZ17" i="1"/>
  <c r="BB17" i="1" s="1"/>
  <c r="AU17" i="1"/>
  <c r="AP17" i="1"/>
  <c r="AN17" i="1"/>
  <c r="AL17" i="1"/>
  <c r="AK17" i="1"/>
  <c r="AI17" i="1"/>
  <c r="AE17" i="1"/>
  <c r="Y17" i="1"/>
  <c r="AA17" i="1" s="1"/>
  <c r="AC17" i="1" s="1"/>
  <c r="BE16" i="1"/>
  <c r="AZ16" i="1"/>
  <c r="BB16" i="1" s="1"/>
  <c r="AU16" i="1"/>
  <c r="AP16" i="1"/>
  <c r="AN16" i="1"/>
  <c r="AL16" i="1"/>
  <c r="AK16" i="1"/>
  <c r="AI16" i="1"/>
  <c r="AE16" i="1"/>
  <c r="Y16" i="1"/>
  <c r="AA16" i="1" s="1"/>
  <c r="AC16" i="1" s="1"/>
  <c r="BE15" i="1"/>
  <c r="AZ15" i="1"/>
  <c r="BB15" i="1" s="1"/>
  <c r="AU15" i="1"/>
  <c r="AP15" i="1"/>
  <c r="AN15" i="1"/>
  <c r="AL15" i="1"/>
  <c r="AK15" i="1"/>
  <c r="AI15" i="1"/>
  <c r="AE15" i="1"/>
  <c r="Y15" i="1"/>
  <c r="AA15" i="1" s="1"/>
  <c r="AC15" i="1" s="1"/>
  <c r="BE14" i="1"/>
  <c r="AZ14" i="1"/>
  <c r="BB14" i="1" s="1"/>
  <c r="AU14" i="1"/>
  <c r="AP14" i="1"/>
  <c r="AN14" i="1"/>
  <c r="AK14" i="1"/>
  <c r="AI14" i="1"/>
  <c r="AE14" i="1"/>
  <c r="Y14" i="1"/>
  <c r="AA14" i="1" s="1"/>
  <c r="AC14" i="1" s="1"/>
  <c r="BE13" i="1"/>
  <c r="AZ13" i="1"/>
  <c r="BB13" i="1" s="1"/>
  <c r="AU13" i="1"/>
  <c r="AP13" i="1"/>
  <c r="AN13" i="1"/>
  <c r="AL13" i="1"/>
  <c r="AK13" i="1"/>
  <c r="AI13" i="1"/>
  <c r="AE13" i="1"/>
  <c r="Y13" i="1"/>
  <c r="AA13" i="1" s="1"/>
  <c r="AC13" i="1" s="1"/>
  <c r="BE12" i="1"/>
  <c r="AZ12" i="1"/>
  <c r="BB12" i="1" s="1"/>
  <c r="AU12" i="1"/>
  <c r="AP12" i="1"/>
  <c r="AN12" i="1"/>
  <c r="AK12" i="1"/>
  <c r="AI12" i="1"/>
  <c r="AE12" i="1"/>
  <c r="Y12" i="1"/>
  <c r="AA12" i="1" s="1"/>
  <c r="AC12" i="1" s="1"/>
  <c r="BE11" i="1"/>
  <c r="AZ11" i="1"/>
  <c r="BB11" i="1" s="1"/>
  <c r="AU11" i="1"/>
  <c r="AP11" i="1"/>
  <c r="AN11" i="1"/>
  <c r="AL11" i="1"/>
  <c r="AK11" i="1"/>
  <c r="AI11" i="1"/>
  <c r="AE11" i="1"/>
  <c r="Y11" i="1"/>
  <c r="AA11" i="1" s="1"/>
  <c r="AC11" i="1" s="1"/>
  <c r="R11" i="1"/>
  <c r="R16" i="1" s="1"/>
  <c r="Q11" i="1"/>
  <c r="Q16" i="1" s="1"/>
  <c r="Q21" i="1" s="1"/>
  <c r="Q26" i="1" s="1"/>
  <c r="BE10" i="1"/>
  <c r="AZ10" i="1"/>
  <c r="BB10" i="1" s="1"/>
  <c r="AU10" i="1"/>
  <c r="AP10" i="1"/>
  <c r="AN10" i="1"/>
  <c r="AK10" i="1"/>
  <c r="AI10" i="1"/>
  <c r="AE10" i="1"/>
  <c r="Y10" i="1"/>
  <c r="AA10" i="1" s="1"/>
  <c r="AC10" i="1" s="1"/>
  <c r="R10" i="1"/>
  <c r="AR10" i="1" s="1"/>
  <c r="Q10" i="1"/>
  <c r="Q15" i="1" s="1"/>
  <c r="Q20" i="1" s="1"/>
  <c r="Q25" i="1" s="1"/>
  <c r="BE9" i="1"/>
  <c r="AZ9" i="1"/>
  <c r="BB9" i="1" s="1"/>
  <c r="AU9" i="1"/>
  <c r="AP9" i="1"/>
  <c r="AN9" i="1"/>
  <c r="AK9" i="1"/>
  <c r="AI9" i="1"/>
  <c r="AE9" i="1"/>
  <c r="AF9" i="1" s="1"/>
  <c r="Y9" i="1"/>
  <c r="AA9" i="1" s="1"/>
  <c r="AC9" i="1" s="1"/>
  <c r="R9" i="1"/>
  <c r="R14" i="1" s="1"/>
  <c r="Q9" i="1"/>
  <c r="Q14" i="1" s="1"/>
  <c r="Q19" i="1" s="1"/>
  <c r="Q24" i="1" s="1"/>
  <c r="BE8" i="1"/>
  <c r="AZ8" i="1"/>
  <c r="BB8" i="1" s="1"/>
  <c r="AU8" i="1"/>
  <c r="AP8" i="1"/>
  <c r="AN8" i="1"/>
  <c r="AL8" i="1"/>
  <c r="AK8" i="1"/>
  <c r="AI8" i="1"/>
  <c r="AE8" i="1"/>
  <c r="AF8" i="1" s="1"/>
  <c r="Y8" i="1"/>
  <c r="AA8" i="1" s="1"/>
  <c r="AC8" i="1" s="1"/>
  <c r="R8" i="1"/>
  <c r="AR8" i="1" s="1"/>
  <c r="Q8" i="1"/>
  <c r="Q13" i="1" s="1"/>
  <c r="Q18" i="1" s="1"/>
  <c r="Q23" i="1" s="1"/>
  <c r="BE7" i="1"/>
  <c r="AZ7" i="1"/>
  <c r="BB7" i="1" s="1"/>
  <c r="AU7" i="1"/>
  <c r="AP7" i="1"/>
  <c r="AN7" i="1"/>
  <c r="AL7" i="1"/>
  <c r="AK7" i="1"/>
  <c r="AI7" i="1"/>
  <c r="AE7" i="1"/>
  <c r="Y7" i="1"/>
  <c r="AA7" i="1" s="1"/>
  <c r="AC7" i="1" s="1"/>
  <c r="R7" i="1"/>
  <c r="R12" i="1" s="1"/>
  <c r="Q7" i="1"/>
  <c r="Q12" i="1" s="1"/>
  <c r="Q17" i="1" s="1"/>
  <c r="Q22" i="1" s="1"/>
  <c r="BE6" i="1"/>
  <c r="AZ6" i="1"/>
  <c r="BB6" i="1" s="1"/>
  <c r="AU6" i="1"/>
  <c r="AP6" i="1"/>
  <c r="AN6" i="1"/>
  <c r="AL6" i="1"/>
  <c r="AK6" i="1"/>
  <c r="AI6" i="1"/>
  <c r="AE6" i="1"/>
  <c r="Y6" i="1"/>
  <c r="AA6" i="1" s="1"/>
  <c r="AC6" i="1" s="1"/>
  <c r="R6" i="1"/>
  <c r="AR6" i="1" s="1"/>
  <c r="Q6" i="1"/>
  <c r="BE5" i="1"/>
  <c r="AZ5" i="1"/>
  <c r="BB5" i="1" s="1"/>
  <c r="AU5" i="1"/>
  <c r="AP5" i="1"/>
  <c r="AN5" i="1"/>
  <c r="AL5" i="1"/>
  <c r="AK5" i="1"/>
  <c r="AI5" i="1"/>
  <c r="AE5" i="1"/>
  <c r="AF5" i="1" s="1"/>
  <c r="Y5" i="1"/>
  <c r="AA5" i="1" s="1"/>
  <c r="AC5" i="1" s="1"/>
  <c r="R5" i="1"/>
  <c r="Q5" i="1"/>
  <c r="BE4" i="1"/>
  <c r="AZ4" i="1"/>
  <c r="BB4" i="1" s="1"/>
  <c r="AU4" i="1"/>
  <c r="AP4" i="1"/>
  <c r="AN4" i="1"/>
  <c r="AL4" i="1"/>
  <c r="AK4" i="1"/>
  <c r="AI4" i="1"/>
  <c r="AF4" i="1"/>
  <c r="AE4" i="1"/>
  <c r="Y4" i="1"/>
  <c r="AA4" i="1" s="1"/>
  <c r="AC4" i="1" s="1"/>
  <c r="R4" i="1"/>
  <c r="AR4" i="1" s="1"/>
  <c r="Q4" i="1"/>
  <c r="BE3" i="1"/>
  <c r="AZ3" i="1"/>
  <c r="BB3" i="1" s="1"/>
  <c r="AU3" i="1"/>
  <c r="AP3" i="1"/>
  <c r="AN3" i="1"/>
  <c r="AL3" i="1"/>
  <c r="AK3" i="1"/>
  <c r="AI3" i="1"/>
  <c r="AE3" i="1"/>
  <c r="Y3" i="1"/>
  <c r="AA3" i="1" s="1"/>
  <c r="AC3" i="1" s="1"/>
  <c r="R3" i="1"/>
  <c r="Q3" i="1"/>
  <c r="BE2" i="1"/>
  <c r="AZ2" i="1"/>
  <c r="BB2" i="1" s="1"/>
  <c r="AU2" i="1"/>
  <c r="AP2" i="1"/>
  <c r="AN2" i="1"/>
  <c r="AK2" i="1"/>
  <c r="AI2" i="1"/>
  <c r="AE2" i="1"/>
  <c r="Y2" i="1"/>
  <c r="AA2" i="1" s="1"/>
  <c r="AC2" i="1" s="1"/>
  <c r="R2" i="1"/>
  <c r="AR2" i="1" s="1"/>
  <c r="Q2" i="1"/>
  <c r="AL14" i="1" l="1"/>
  <c r="AL12" i="1"/>
  <c r="AL18" i="1"/>
  <c r="AL20" i="1"/>
  <c r="AL9" i="1"/>
  <c r="AL22" i="1"/>
  <c r="AL10" i="1"/>
  <c r="AG4" i="1"/>
  <c r="AG5" i="1"/>
  <c r="AF6" i="1"/>
  <c r="AG6" i="1" s="1"/>
  <c r="AG8" i="1"/>
  <c r="AW8" i="1" s="1"/>
  <c r="AF10" i="1"/>
  <c r="AG10" i="1" s="1"/>
  <c r="AF2" i="1"/>
  <c r="AG2" i="1" s="1"/>
  <c r="AF3" i="1"/>
  <c r="AG3" i="1" s="1"/>
  <c r="AF7" i="1"/>
  <c r="AG7" i="1" s="1"/>
  <c r="AF11" i="1"/>
  <c r="AR16" i="1"/>
  <c r="AV16" i="1" s="1"/>
  <c r="R21" i="1"/>
  <c r="AF16" i="1"/>
  <c r="AG16" i="1" s="1"/>
  <c r="AR12" i="1"/>
  <c r="R17" i="1"/>
  <c r="AF12" i="1"/>
  <c r="AG12" i="1" s="1"/>
  <c r="AV4" i="1"/>
  <c r="AW4" i="1" s="1"/>
  <c r="AV8" i="1"/>
  <c r="AR14" i="1"/>
  <c r="AV14" i="1" s="1"/>
  <c r="R19" i="1"/>
  <c r="AF14" i="1"/>
  <c r="AG14" i="1" s="1"/>
  <c r="AW14" i="1" s="1"/>
  <c r="AV12" i="1"/>
  <c r="AV6" i="1"/>
  <c r="AV10" i="1"/>
  <c r="AL2" i="1"/>
  <c r="AV2" i="1" s="1"/>
  <c r="AR3" i="1"/>
  <c r="AV3" i="1" s="1"/>
  <c r="AR5" i="1"/>
  <c r="AV5" i="1" s="1"/>
  <c r="AR7" i="1"/>
  <c r="AV7" i="1" s="1"/>
  <c r="AR9" i="1"/>
  <c r="AV9" i="1" s="1"/>
  <c r="AR11" i="1"/>
  <c r="AV11" i="1" s="1"/>
  <c r="R13" i="1"/>
  <c r="R15" i="1"/>
  <c r="AG9" i="1"/>
  <c r="AG11" i="1"/>
  <c r="AW2" i="1" l="1"/>
  <c r="AW12" i="1"/>
  <c r="BD12" i="1" s="1"/>
  <c r="AW3" i="1"/>
  <c r="BD3" i="1" s="1"/>
  <c r="AW16" i="1"/>
  <c r="BD16" i="1" s="1"/>
  <c r="AW10" i="1"/>
  <c r="AW5" i="1"/>
  <c r="BD5" i="1" s="1"/>
  <c r="AW6" i="1"/>
  <c r="AX6" i="1" s="1"/>
  <c r="AX5" i="1"/>
  <c r="AX14" i="1"/>
  <c r="BD14" i="1"/>
  <c r="AX2" i="1"/>
  <c r="BD2" i="1"/>
  <c r="AX12" i="1"/>
  <c r="AX10" i="1"/>
  <c r="BD10" i="1"/>
  <c r="R20" i="1"/>
  <c r="AF15" i="1"/>
  <c r="AG15" i="1" s="1"/>
  <c r="AR15" i="1"/>
  <c r="AV15" i="1" s="1"/>
  <c r="AW11" i="1"/>
  <c r="R18" i="1"/>
  <c r="AF13" i="1"/>
  <c r="AG13" i="1" s="1"/>
  <c r="AR13" i="1"/>
  <c r="AV13" i="1" s="1"/>
  <c r="AX8" i="1"/>
  <c r="BD8" i="1"/>
  <c r="AW9" i="1"/>
  <c r="AX4" i="1"/>
  <c r="BD4" i="1"/>
  <c r="R22" i="1"/>
  <c r="AF17" i="1"/>
  <c r="AG17" i="1" s="1"/>
  <c r="AW17" i="1" s="1"/>
  <c r="AR17" i="1"/>
  <c r="AV17" i="1" s="1"/>
  <c r="AW7" i="1"/>
  <c r="R24" i="1"/>
  <c r="AF19" i="1"/>
  <c r="AG19" i="1" s="1"/>
  <c r="AR19" i="1"/>
  <c r="AV19" i="1" s="1"/>
  <c r="R26" i="1"/>
  <c r="AF21" i="1"/>
  <c r="AG21" i="1" s="1"/>
  <c r="AR21" i="1"/>
  <c r="AV21" i="1" s="1"/>
  <c r="AX3" i="1" l="1"/>
  <c r="AX16" i="1"/>
  <c r="BD6" i="1"/>
  <c r="AW19" i="1"/>
  <c r="BD19" i="1" s="1"/>
  <c r="AW21" i="1"/>
  <c r="AW13" i="1"/>
  <c r="BD13" i="1" s="1"/>
  <c r="AW15" i="1"/>
  <c r="AX15" i="1" s="1"/>
  <c r="AX19" i="1"/>
  <c r="AX21" i="1"/>
  <c r="BD21" i="1"/>
  <c r="AX13" i="1"/>
  <c r="AR26" i="1"/>
  <c r="AV26" i="1" s="1"/>
  <c r="AF26" i="1"/>
  <c r="AG26" i="1" s="1"/>
  <c r="AR24" i="1"/>
  <c r="AV24" i="1" s="1"/>
  <c r="AF24" i="1"/>
  <c r="AG24" i="1" s="1"/>
  <c r="AW24" i="1" s="1"/>
  <c r="AX17" i="1"/>
  <c r="BD17" i="1"/>
  <c r="AX9" i="1"/>
  <c r="BD9" i="1"/>
  <c r="AX7" i="1"/>
  <c r="BD7" i="1"/>
  <c r="AR22" i="1"/>
  <c r="AV22" i="1" s="1"/>
  <c r="AF22" i="1"/>
  <c r="AG22" i="1" s="1"/>
  <c r="AR18" i="1"/>
  <c r="AV18" i="1" s="1"/>
  <c r="R23" i="1"/>
  <c r="AF18" i="1"/>
  <c r="AG18" i="1" s="1"/>
  <c r="AX11" i="1"/>
  <c r="BD11" i="1"/>
  <c r="AR20" i="1"/>
  <c r="AV20" i="1" s="1"/>
  <c r="R25" i="1"/>
  <c r="AF20" i="1"/>
  <c r="AG20" i="1" s="1"/>
  <c r="AW18" i="1" l="1"/>
  <c r="BD15" i="1"/>
  <c r="AW26" i="1"/>
  <c r="BD26" i="1" s="1"/>
  <c r="AW20" i="1"/>
  <c r="AX20" i="1" s="1"/>
  <c r="AW22" i="1"/>
  <c r="BD22" i="1" s="1"/>
  <c r="AX18" i="1"/>
  <c r="BD18" i="1"/>
  <c r="AX26" i="1"/>
  <c r="AF25" i="1"/>
  <c r="AG25" i="1" s="1"/>
  <c r="AR25" i="1"/>
  <c r="AV25" i="1" s="1"/>
  <c r="AF23" i="1"/>
  <c r="AG23" i="1" s="1"/>
  <c r="AR23" i="1"/>
  <c r="AV23" i="1" s="1"/>
  <c r="AX24" i="1"/>
  <c r="BD24" i="1"/>
  <c r="AW23" i="1" l="1"/>
  <c r="BD23" i="1" s="1"/>
  <c r="AX22" i="1"/>
  <c r="BD20" i="1"/>
  <c r="AW25" i="1"/>
  <c r="BD25" i="1" s="1"/>
  <c r="AX23" i="1"/>
  <c r="AX25" i="1" l="1"/>
</calcChain>
</file>

<file path=xl/comments1.xml><?xml version="1.0" encoding="utf-8"?>
<comments xmlns="http://schemas.openxmlformats.org/spreadsheetml/2006/main">
  <authors>
    <author>heather.zhu@jlahome.com</author>
  </authors>
  <commentList>
    <comment ref="Y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A1" authorId="0" shapeId="0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C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F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G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I1" authorId="0" shapeId="0">
      <text>
        <r>
          <rPr>
            <sz val="11"/>
            <rFont val="Calibri"/>
            <family val="2"/>
          </rPr>
          <t>[JLA Standard Price]*[DA %]</t>
        </r>
      </text>
    </comment>
    <comment ref="AK1" authorId="0" shapeId="0">
      <text>
        <r>
          <rPr>
            <sz val="11"/>
            <rFont val="Calibri"/>
            <family val="2"/>
          </rPr>
          <t>[JLA Standard Price]*[General Charge %]</t>
        </r>
      </text>
    </comment>
    <comment ref="AL1" authorId="0" shapeId="0">
      <text>
        <r>
          <rPr>
            <sz val="11"/>
            <rFont val="Calibri"/>
            <family val="2"/>
          </rPr>
          <t>IF(([JLA Price with Dropship Charge]-[JLA Standard Price])&lt;1.5,1.5-([JLA Price with Dropship Charge]-[JLA Standard Price]),0)</t>
        </r>
      </text>
    </comment>
    <comment ref="AN1" authorId="0" shapeId="0">
      <text>
        <r>
          <rPr>
            <sz val="11"/>
            <rFont val="Calibri"/>
            <family val="2"/>
          </rPr>
          <t>[JLA Standard Price]*[Warehouse Charge %]</t>
        </r>
      </text>
    </comment>
    <comment ref="AP1" authorId="0" shapeId="0">
      <text>
        <r>
          <rPr>
            <sz val="11"/>
            <rFont val="Calibri"/>
            <family val="2"/>
          </rPr>
          <t>[JLA Standard Price]*[Royalty %]</t>
        </r>
      </text>
    </comment>
    <comment ref="AR1" authorId="0" shapeId="0">
      <text>
        <r>
          <rPr>
            <sz val="11"/>
            <rFont val="Calibri"/>
            <family val="2"/>
          </rPr>
          <t>[FOB Cost]*[AVN %]</t>
        </r>
      </text>
    </comment>
    <comment ref="AU1" authorId="0" shapeId="0">
      <text>
        <r>
          <rPr>
            <sz val="11"/>
            <rFont val="Calibri"/>
            <family val="2"/>
          </rPr>
          <t>[JLA Standard Price]*[Load 3 %]</t>
        </r>
      </text>
    </comment>
    <comment ref="AV1" authorId="0" shapeId="0">
      <text>
        <r>
          <rPr>
            <sz val="11"/>
            <rFont val="Calibri"/>
            <family val="2"/>
          </rPr>
          <t>[DA $]+[General Load]+[Dropship Charge]+[Warehouse Charge $]+[Royalty $]+[AVN $]+[Load 3 $]</t>
        </r>
      </text>
    </comment>
    <comment ref="AW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X1" authorId="0" shapeId="0">
      <text>
        <r>
          <rPr>
            <sz val="11"/>
            <rFont val="Calibri"/>
            <family val="2"/>
          </rPr>
          <t>([JLA Standard Price]-[LDP Cost with Load $])/[JLA Standard Price]</t>
        </r>
      </text>
    </comment>
    <comment ref="AZ1" authorId="0" shapeId="0">
      <text>
        <r>
          <rPr>
            <sz val="11"/>
            <rFont val="Calibri"/>
            <family val="2"/>
          </rPr>
          <t>[JLA Standard Price]*1.05</t>
        </r>
      </text>
    </comment>
    <comment ref="BB1" authorId="0" shapeId="0">
      <text>
        <r>
          <rPr>
            <sz val="11"/>
            <rFont val="Calibri"/>
            <family val="2"/>
          </rPr>
          <t>([Suggested Reatil Price]-[JLA Price with Dropship Charge])/[Suggested Reatil Price]</t>
        </r>
      </text>
    </comment>
    <comment ref="BD1" authorId="0" shapeId="0">
      <text>
        <r>
          <rPr>
            <sz val="11"/>
            <rFont val="Calibri"/>
            <family val="2"/>
          </rPr>
          <t>[LDP Cost with Load $]*[Total Quantity]</t>
        </r>
      </text>
    </comment>
    <comment ref="BE1" authorId="0" shapeId="0">
      <text>
        <r>
          <rPr>
            <sz val="11"/>
            <rFont val="Calibri"/>
            <family val="2"/>
          </rPr>
          <t>[JLA Standard Price]*[Total Quantity]</t>
        </r>
      </text>
    </comment>
  </commentList>
</comments>
</file>

<file path=xl/sharedStrings.xml><?xml version="1.0" encoding="utf-8"?>
<sst xmlns="http://schemas.openxmlformats.org/spreadsheetml/2006/main" count="357" uniqueCount="81">
  <si>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</si>
  <si>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</si>
  <si>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</si>
  <si>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</si>
  <si>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</si>
  <si>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</si>
  <si>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</si>
  <si>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</si>
  <si>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</si>
  <si>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</si>
  <si>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</si>
  <si>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</si>
  <si>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</si>
  <si>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Item No.</t>
  </si>
  <si>
    <t>UPC</t>
  </si>
  <si>
    <t>Unit of Measure</t>
  </si>
  <si>
    <t>UCCPM Price</t>
  </si>
  <si>
    <t>FOB Cost $ (Value)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</si>
  <si>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</si>
  <si>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</si>
  <si>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</si>
  <si>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</si>
  <si>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</si>
  <si>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</si>
  <si>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</si>
  <si>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</si>
  <si>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</si>
  <si>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</si>
  <si>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</si>
  <si>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</si>
  <si>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</si>
  <si>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</si>
  <si>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</si>
  <si>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</si>
  <si>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</si>
  <si>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</si>
  <si>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</si>
  <si>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Dropship Charge</t>
  </si>
  <si>
    <t>Warehouse Charge %</t>
  </si>
  <si>
    <t>Warehouse Charge $</t>
  </si>
  <si>
    <t>Royalty %</t>
  </si>
  <si>
    <t>Royalty $</t>
  </si>
  <si>
    <t>AVN %</t>
  </si>
  <si>
    <t>AVN $</t>
  </si>
  <si>
    <t>Load 3</t>
  </si>
  <si>
    <t>Load 3%</t>
  </si>
  <si>
    <t>Load 3 $</t>
  </si>
  <si>
    <t>Total Load $</t>
  </si>
  <si>
    <t>LDP Cost with Load $</t>
  </si>
  <si>
    <t>JLA LDP MU%</t>
  </si>
  <si>
    <t>JLA Standard Price</t>
  </si>
  <si>
    <t>JLA Price with Dropship Charge</t>
  </si>
  <si>
    <t>Suggested Retail Price</t>
  </si>
  <si>
    <t>Initial Markup %</t>
  </si>
  <si>
    <t>Total Quantity</t>
  </si>
  <si>
    <t>Total Cost</t>
  </si>
  <si>
    <t>Total Sales</t>
  </si>
  <si>
    <t xml:space="preserve">Intelligent Design </t>
  </si>
  <si>
    <t>SHEET/SHEET SET</t>
  </si>
  <si>
    <t>Microfiber|Microfiber|Microfiber</t>
    <phoneticPr fontId="8" type="noConversion"/>
  </si>
  <si>
    <t>100% Polyester Microfiber Solid Sheet Set</t>
    <phoneticPr fontId="8" type="noConversion"/>
  </si>
  <si>
    <t>Solid Microfiber Sheets</t>
  </si>
  <si>
    <t>100% Polyester 85gsm Microfiber</t>
  </si>
  <si>
    <t>100% Polyester, Solid</t>
    <phoneticPr fontId="8" type="noConversion"/>
  </si>
  <si>
    <t>TWIN: 66x96"/21x30"(1)/39x75"+12"</t>
  </si>
  <si>
    <t>Cream</t>
  </si>
  <si>
    <t>Set</t>
  </si>
  <si>
    <t>Normal</t>
  </si>
  <si>
    <t>6302.32.2040</t>
    <phoneticPr fontId="8" type="noConversion"/>
  </si>
  <si>
    <t>TWIN XL: 66x102"/21x30(1)/39x80+12"</t>
  </si>
  <si>
    <t>6302.32.2040</t>
  </si>
  <si>
    <t>100% Polyester, Solid</t>
    <phoneticPr fontId="8" type="noConversion"/>
  </si>
  <si>
    <t>FULL: 81x96"/21x30"(2)/54x75"+12"</t>
  </si>
  <si>
    <t>Microfiber|Microfiber|Microfiber</t>
    <phoneticPr fontId="8" type="noConversion"/>
  </si>
  <si>
    <t>100% Polyester Microfiber Solid Sheet Set</t>
    <phoneticPr fontId="8" type="noConversion"/>
  </si>
  <si>
    <t>QUEEN: 90x102"/21x30"(2)/60x80"+12"</t>
  </si>
  <si>
    <t>KING: 108x102"/21x40"(2)/78x80"+12"</t>
  </si>
  <si>
    <t>Green</t>
  </si>
  <si>
    <t>Beige</t>
  </si>
  <si>
    <t>Navy Blue</t>
  </si>
  <si>
    <t>Black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</si>
</sst>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&quot;$&quot;#,##0.00"/>
    <numFmt numFmtId="177" formatCode="0.0"/>
    <numFmt numFmtId="178" formatCode="0.000"/>
    <numFmt numFmtId="179" formatCode="[$$-409]#,##0.00;\-[$$-409]#,##0.00"/>
    <numFmt numFmtId="180" formatCode="[$-409]dd/mmm/yy;@"/>
    <numFmt numFmtId="181" formatCode="0.0%"/>
  </numFmts>
  <fonts count="9" x14ac:knownFonts="1">
    <font>
      <sz val="11"/>
      <color theme="1"/>
      <name val="宋体"/>
      <family val="2"/>
      <charset val="134"/>
      <scheme val="minor"/>
    </font>
    <font>
      <sz val="11"/>
      <name val="Calibri"/>
      <family val="2"/>
    </font>
    <font>
      <sz val="9"/>
      <name val="宋体"/>
      <family val="2"/>
      <charset val="134"/>
      <scheme val="minor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9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5" tint="0.799951170384838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5" fillId="0" borderId="0"/>
    <xf numFmtId="9" fontId="1" fillId="0" borderId="0" applyFont="0" applyFill="0" applyBorder="0" applyAlignment="0" applyProtection="0"/>
  </cellStyleXfs>
  <cellXfs count="56">
    <xf numFmtId="0" fontId="0" fillId="0" borderId="0" xfId="0">
      <alignment vertical="center"/>
    </xf>
    <xf numFmtId="0" fontId="1" fillId="0" borderId="0" xfId="1" applyAlignment="1">
      <alignment horizontal="center" wrapText="1"/>
    </xf>
    <xf numFmtId="0" fontId="1" fillId="0" borderId="0" xfId="1" applyAlignment="1">
      <alignment wrapText="1"/>
    </xf>
    <xf numFmtId="176" fontId="1" fillId="0" borderId="0" xfId="1" applyNumberFormat="1" applyAlignment="1">
      <alignment wrapText="1"/>
    </xf>
    <xf numFmtId="10" fontId="1" fillId="0" borderId="0" xfId="1" applyNumberFormat="1" applyAlignment="1">
      <alignment wrapText="1"/>
    </xf>
    <xf numFmtId="1" fontId="1" fillId="0" borderId="2" xfId="1" applyNumberFormat="1" applyBorder="1" applyAlignment="1">
      <alignment wrapText="1"/>
    </xf>
    <xf numFmtId="0" fontId="3" fillId="0" borderId="2" xfId="1" applyFont="1" applyBorder="1" applyAlignment="1">
      <alignment horizontal="center" wrapText="1"/>
    </xf>
    <xf numFmtId="0" fontId="3" fillId="4" borderId="2" xfId="1" applyFont="1" applyFill="1" applyBorder="1" applyAlignment="1">
      <alignment horizontal="center" wrapText="1"/>
    </xf>
    <xf numFmtId="0" fontId="4" fillId="4" borderId="2" xfId="1" applyFont="1" applyFill="1" applyBorder="1" applyAlignment="1">
      <alignment horizontal="center" wrapText="1"/>
    </xf>
    <xf numFmtId="0" fontId="4" fillId="5" borderId="2" xfId="1" applyFont="1" applyFill="1" applyBorder="1" applyAlignment="1">
      <alignment horizontal="center" wrapText="1"/>
    </xf>
    <xf numFmtId="0" fontId="3" fillId="5" borderId="2" xfId="1" applyFont="1" applyFill="1" applyBorder="1" applyAlignment="1">
      <alignment horizontal="center" wrapText="1"/>
    </xf>
    <xf numFmtId="176" fontId="3" fillId="2" borderId="1" xfId="1" applyNumberFormat="1" applyFont="1" applyFill="1" applyBorder="1" applyAlignment="1">
      <alignment horizontal="center" wrapText="1"/>
    </xf>
    <xf numFmtId="176" fontId="3" fillId="6" borderId="1" xfId="1" applyNumberFormat="1" applyFont="1" applyFill="1" applyBorder="1" applyAlignment="1">
      <alignment horizontal="center" wrapText="1"/>
    </xf>
    <xf numFmtId="0" fontId="4" fillId="0" borderId="2" xfId="1" applyFont="1" applyBorder="1" applyAlignment="1">
      <alignment horizontal="center" wrapText="1"/>
    </xf>
    <xf numFmtId="177" fontId="3" fillId="0" borderId="2" xfId="1" applyNumberFormat="1" applyFont="1" applyBorder="1" applyAlignment="1">
      <alignment horizontal="center" wrapText="1"/>
    </xf>
    <xf numFmtId="2" fontId="3" fillId="0" borderId="2" xfId="1" applyNumberFormat="1" applyFont="1" applyBorder="1" applyAlignment="1">
      <alignment horizontal="center" wrapText="1"/>
    </xf>
    <xf numFmtId="1" fontId="3" fillId="0" borderId="2" xfId="1" applyNumberFormat="1" applyFont="1" applyBorder="1" applyAlignment="1">
      <alignment horizontal="center" wrapText="1"/>
    </xf>
    <xf numFmtId="178" fontId="6" fillId="0" borderId="2" xfId="2" applyNumberFormat="1" applyFont="1" applyBorder="1" applyAlignment="1">
      <alignment wrapText="1"/>
    </xf>
    <xf numFmtId="2" fontId="7" fillId="0" borderId="2" xfId="2" applyNumberFormat="1" applyFont="1" applyBorder="1" applyAlignment="1">
      <alignment wrapText="1"/>
    </xf>
    <xf numFmtId="1" fontId="6" fillId="0" borderId="2" xfId="2" applyNumberFormat="1" applyFont="1" applyBorder="1" applyAlignment="1">
      <alignment wrapText="1"/>
    </xf>
    <xf numFmtId="176" fontId="6" fillId="0" borderId="2" xfId="2" applyNumberFormat="1" applyFont="1" applyBorder="1" applyAlignment="1">
      <alignment wrapText="1"/>
    </xf>
    <xf numFmtId="10" fontId="3" fillId="0" borderId="2" xfId="1" applyNumberFormat="1" applyFont="1" applyBorder="1" applyAlignment="1">
      <alignment horizontal="center" wrapText="1"/>
    </xf>
    <xf numFmtId="176" fontId="6" fillId="5" borderId="2" xfId="2" applyNumberFormat="1" applyFont="1" applyFill="1" applyBorder="1" applyAlignment="1">
      <alignment wrapText="1"/>
    </xf>
    <xf numFmtId="176" fontId="7" fillId="0" borderId="2" xfId="2" applyNumberFormat="1" applyFont="1" applyBorder="1" applyAlignment="1">
      <alignment wrapText="1"/>
    </xf>
    <xf numFmtId="176" fontId="6" fillId="3" borderId="2" xfId="2" applyNumberFormat="1" applyFont="1" applyFill="1" applyBorder="1" applyAlignment="1">
      <alignment wrapText="1"/>
    </xf>
    <xf numFmtId="10" fontId="6" fillId="3" borderId="2" xfId="2" applyNumberFormat="1" applyFont="1" applyFill="1" applyBorder="1" applyAlignment="1">
      <alignment wrapText="1"/>
    </xf>
    <xf numFmtId="176" fontId="7" fillId="7" borderId="2" xfId="2" applyNumberFormat="1" applyFont="1" applyFill="1" applyBorder="1" applyAlignment="1">
      <alignment wrapText="1"/>
    </xf>
    <xf numFmtId="176" fontId="3" fillId="3" borderId="2" xfId="1" applyNumberFormat="1" applyFont="1" applyFill="1" applyBorder="1" applyAlignment="1">
      <alignment horizontal="center" wrapText="1"/>
    </xf>
    <xf numFmtId="0" fontId="1" fillId="0" borderId="2" xfId="1" applyBorder="1" applyAlignment="1">
      <alignment horizontal="center"/>
    </xf>
    <xf numFmtId="0" fontId="1" fillId="0" borderId="2" xfId="1" applyBorder="1"/>
    <xf numFmtId="179" fontId="1" fillId="0" borderId="2" xfId="1" applyNumberFormat="1" applyBorder="1"/>
    <xf numFmtId="180" fontId="1" fillId="0" borderId="2" xfId="1" applyNumberFormat="1" applyBorder="1"/>
    <xf numFmtId="0" fontId="1" fillId="5" borderId="2" xfId="1" applyFill="1" applyBorder="1"/>
    <xf numFmtId="49" fontId="1" fillId="5" borderId="2" xfId="1" applyNumberFormat="1" applyFill="1" applyBorder="1"/>
    <xf numFmtId="176" fontId="1" fillId="0" borderId="1" xfId="1" applyNumberFormat="1" applyBorder="1"/>
    <xf numFmtId="177" fontId="1" fillId="0" borderId="2" xfId="1" applyNumberFormat="1" applyBorder="1"/>
    <xf numFmtId="2" fontId="1" fillId="0" borderId="2" xfId="1" applyNumberFormat="1" applyBorder="1"/>
    <xf numFmtId="1" fontId="1" fillId="0" borderId="2" xfId="1" applyNumberFormat="1" applyBorder="1"/>
    <xf numFmtId="178" fontId="1" fillId="8" borderId="2" xfId="1" applyNumberFormat="1" applyFill="1" applyBorder="1"/>
    <xf numFmtId="1" fontId="1" fillId="8" borderId="2" xfId="1" applyNumberFormat="1" applyFill="1" applyBorder="1"/>
    <xf numFmtId="3" fontId="1" fillId="0" borderId="2" xfId="1" applyNumberFormat="1" applyBorder="1"/>
    <xf numFmtId="176" fontId="1" fillId="8" borderId="2" xfId="1" applyNumberFormat="1" applyFill="1" applyBorder="1"/>
    <xf numFmtId="181" fontId="1" fillId="0" borderId="2" xfId="1" applyNumberFormat="1" applyBorder="1" applyAlignment="1">
      <alignment wrapText="1"/>
    </xf>
    <xf numFmtId="10" fontId="1" fillId="0" borderId="2" xfId="1" applyNumberFormat="1" applyBorder="1"/>
    <xf numFmtId="176" fontId="1" fillId="8" borderId="2" xfId="1" applyNumberFormat="1" applyFill="1" applyBorder="1" applyAlignment="1">
      <alignment wrapText="1"/>
    </xf>
    <xf numFmtId="176" fontId="1" fillId="0" borderId="2" xfId="1" applyNumberFormat="1" applyBorder="1"/>
    <xf numFmtId="10" fontId="0" fillId="8" borderId="2" xfId="3" applyNumberFormat="1" applyFont="1" applyFill="1" applyBorder="1" applyAlignment="1"/>
    <xf numFmtId="0" fontId="1" fillId="0" borderId="0" xfId="1"/>
    <xf numFmtId="0" fontId="1" fillId="0" borderId="2" xfId="1" applyBorder="1" applyAlignment="1">
      <alignment wrapText="1"/>
    </xf>
    <xf numFmtId="178" fontId="1" fillId="8" borderId="2" xfId="1" applyNumberFormat="1" applyFill="1" applyBorder="1" applyAlignment="1">
      <alignment wrapText="1"/>
    </xf>
    <xf numFmtId="10" fontId="0" fillId="8" borderId="2" xfId="3" applyNumberFormat="1" applyFont="1" applyFill="1" applyBorder="1" applyAlignment="1">
      <alignment wrapText="1"/>
    </xf>
    <xf numFmtId="49" fontId="1" fillId="5" borderId="2" xfId="1" applyNumberFormat="1" applyFill="1" applyBorder="1" applyAlignment="1">
      <alignment wrapText="1"/>
    </xf>
    <xf numFmtId="177" fontId="1" fillId="0" borderId="0" xfId="1" applyNumberFormat="1" applyAlignment="1">
      <alignment wrapText="1"/>
    </xf>
    <xf numFmtId="2" fontId="1" fillId="0" borderId="0" xfId="1" applyNumberFormat="1" applyAlignment="1">
      <alignment wrapText="1"/>
    </xf>
    <xf numFmtId="1" fontId="1" fillId="0" borderId="0" xfId="1" applyNumberFormat="1" applyAlignment="1">
      <alignment wrapText="1"/>
    </xf>
    <xf numFmtId="178" fontId="1" fillId="0" borderId="0" xfId="1" applyNumberFormat="1" applyAlignment="1">
      <alignment wrapText="1"/>
    </xf>
  </cellXfs>
  <cellStyles count="4">
    <cellStyle name="Normal 2" xfId="1"/>
    <cellStyle name="Normal 2 18 2" xfId="2"/>
    <cellStyle name="Percent 2" xfId="3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theme" Target="theme/theme1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com%20ID%20Solid%20Microfiber%20Sheet%20Set%20Commitment%2020160816%20upd%2003-18-2026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joyce\customer\CS\CS%20stock%20list(ET)-081030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kathy\Local%20Settings\Temporary%20Internet%20Files\Content.Outlook\JH9RZ0WZ\Final%20External%20Quote%20Sheet%20-Micro%20Mink%20DA%20Throw%20solid%20back-130912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Users\feitong.li\AppData\Local\Microsoft\Windows\Temporary%20Internet%20Files\Content.Outlook\KHOKN0O1\#124274-JLA--Woolrich%20Flannel%20Sheets%202020.xlsm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sarah.chen\Local%20Settings\Temporary%20Internet%20Files\OLK4C\Copy%20of%20PO%20331253%20ECHONATORI%20WK36%202014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qianyueyun\Local%20Settings\Temporary%20Internet%20Files\Content.Outlook\S0EW6CGV\BBB%20VENDOR%20SET%20UP%20%20ROVERTALLEN%20CHARLESTON%206%2015%2011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jlahome1-my.sharepoint.com\&#23478;&#32442;&#19968;&#37096;\Target\Target%20&#24320;&#21457;&#36164;&#26009;\Fall%2012%20development\D65%20Holiday\Line%20Plan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Costing\Wal-Mart\WOW%20Sheeting\May%2024,%202012\WOW%20-%20120524%20-%205K%20-%20FOB%20-%2060x60-172x116%20-%20Sateen%20Weave%20-%20Cotton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microsoft.com/office/2006/relationships/xlExternalLinkPath/xlPathMissing" Target="NM%20CHATEAU%20PLUM%20%20SHEER%20VENDOR%20SETUP%2010%2008%201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Users\sarah.chen\AppData\Local\Microsoft\Windows\Temporary%20Internet%20Files\Content.Outlook\RBUPAN03\Window%20Panels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dingxiaoping\Local%20Settings\Temporary%20Internet%20Files\Content.IE5\K9AN0PEF\files\TARGET\FORMS\TARGET%20QUOTE%20SHEET%20FORMA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52DE3AFB\Amazon%201P%20CS%20135gsm%20Printed%20Flannel%20Sheet%20set%20quote%20Amazon%20exclusive%20commitment%2012-10-2020%20F%20Upd%2012.07.21%20(002).xls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SLard%20-%20Design\Customs%20Memo\Master%20Copy%20Quote%20Sheet%20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sfs05\data1\Documents%20and%20Settings\tm50891\Local%20Settings\Temporary%20Internet%20Files\OLK106\Levolor%203%2025%2007%20Proforma%2030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ying.gu\AppData\Local\Microsoft\Windows\Temporary%20Internet%20Files\OLK784B\tex%20fleece%204-17-12%20(2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guyinghua\Local%20Settings\Temporary%20Internet%20Files\OLK97\Copy%20of%20JLA%20-%20SEPT$%20NEW%20SILK%20ESSENCE%20BLNKTS%205%2003%2010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4037;&#20316;\Sheets%20Ecom\0%20PD\2603%20ID%20Microfiber%20New%20Pattern%20Color\https:\jlahome1-my.sharepoint.com\&#23478;&#32442;&#19968;&#37096;\Target\Target%20&#24320;&#21457;&#36164;&#26009;\Fall%2012%20development\D65%20Holiday\Line%20Plan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chenlihui\Local%20Settings\Temporary%20Internet%20Files\OLK9A\Import%20Product%20Data%20Sheet%204%209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zhangqing\&#26700;&#38754;\BBB\item%20set%20up\Final\BBB_Bombay_Cambay_Item%20Set%20Up_2011102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chrissys\Local%20Settings\Temporary%20Internet%20Files\Content.Outlook\N7IN4LHD\PO%20Worksheet%20Matrix%20with%20Attribute%20Tab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chenlihui\Local%20Settings\Temporary%20Internet%20Files\OLK9A\Import%20Product%20Data%20Sheet%204%2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Internal Commitment"/>
      <sheetName val="CHN CCD 12-31-2025"/>
      <sheetName val="CHN 04-17-2023"/>
      <sheetName val="CHN CCD 10-21-2022"/>
      <sheetName val="CHN CCD 10-18-2022"/>
      <sheetName val="CHN 04-20-2020"/>
      <sheetName val="CHN 08-22-2019"/>
      <sheetName val="ValueSelect"/>
      <sheetName val="Data"/>
    </sheetNames>
    <sheetDataSet>
      <sheetData sheetId="0"/>
      <sheetData sheetId="1"/>
      <sheetData sheetId="2">
        <row r="12">
          <cell r="H12">
            <v>3.21</v>
          </cell>
          <cell r="I12">
            <v>3.34</v>
          </cell>
        </row>
        <row r="13">
          <cell r="H13">
            <v>3.19</v>
          </cell>
          <cell r="I13">
            <v>3.32</v>
          </cell>
        </row>
        <row r="14">
          <cell r="H14">
            <v>3.92</v>
          </cell>
          <cell r="I14">
            <v>4.08</v>
          </cell>
        </row>
        <row r="15">
          <cell r="H15">
            <v>4.0199999999999996</v>
          </cell>
          <cell r="I15">
            <v>4.1900000000000004</v>
          </cell>
        </row>
        <row r="16">
          <cell r="H16">
            <v>4.5599999999999996</v>
          </cell>
          <cell r="I16">
            <v>4.75</v>
          </cell>
        </row>
        <row r="36">
          <cell r="H36">
            <v>3.21</v>
          </cell>
          <cell r="I36">
            <v>3.34</v>
          </cell>
        </row>
        <row r="37">
          <cell r="H37">
            <v>3.19</v>
          </cell>
          <cell r="I37">
            <v>3.32</v>
          </cell>
        </row>
        <row r="38">
          <cell r="H38">
            <v>3.92</v>
          </cell>
          <cell r="I38">
            <v>4.08</v>
          </cell>
        </row>
        <row r="39">
          <cell r="H39">
            <v>4.0199999999999996</v>
          </cell>
          <cell r="I39">
            <v>4.1900000000000004</v>
          </cell>
        </row>
        <row r="40">
          <cell r="H40">
            <v>4.5599999999999996</v>
          </cell>
          <cell r="I40">
            <v>4.75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LIST"/>
      <sheetName val="Mapping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  <sheetName val="a"/>
      <sheetName val="CO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rt Quote Sheet"/>
      <sheetName val="Sheet2"/>
      <sheetName val="Sheet3"/>
    </sheetNames>
    <sheetDataSet>
      <sheetData sheetId="0"/>
      <sheetData sheetId="1"/>
      <sheetData sheetId="2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urchase Order"/>
      <sheetName val="Allocation"/>
      <sheetName val="ELC"/>
      <sheetName val="Negotiations"/>
      <sheetName val="RECAP"/>
      <sheetName val="MISC"/>
      <sheetName val="Dropdowns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endor Worksheet"/>
      <sheetName val="Buyer's NOTES"/>
      <sheetName val="Sheet1"/>
      <sheetName val="Buyer's Preticket"/>
      <sheetName val="Buyer's Packs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siness Review"/>
      <sheetName val="ID Line Plan"/>
      <sheetName val="Decorative Accessories"/>
      <sheetName val="MasterPlan"/>
      <sheetName val="Target.com"/>
      <sheetName val="Vendor Summary"/>
      <sheetName val="Info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Costs"/>
      <sheetName val="Prices"/>
      <sheetName val="Export"/>
      <sheetName val="Setup"/>
      <sheetName val="Yarn Rates"/>
      <sheetName val="Sizing Cost"/>
      <sheetName val="Sheet1"/>
      <sheetName val="Mapping"/>
      <sheetName val="drop down box reference"/>
      <sheetName val="317-TOP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pping"/>
      <sheetName val="COO"/>
      <sheetName val="Main"/>
      <sheetName val="Office Use"/>
      <sheetName val="Currency"/>
      <sheetName val="Inf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-Cheat sheet"/>
      <sheetName val="MULTIPLE PACKS"/>
      <sheetName val="X-VENDOR INSTRUCTIONS"/>
      <sheetName val="X-VENDOR SPEC PAGE"/>
      <sheetName val="X-VENDOR CTPAT"/>
      <sheetName val="X-VENDOR 10+2"/>
      <sheetName val="X-LACY ACT"/>
      <sheetName val="X-FISH &amp; WILDLIFE"/>
      <sheetName val="X-IFI"/>
      <sheetName val="X-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ote Sheet All SKUs"/>
      <sheetName val="Quote Sheet Per Size"/>
      <sheetName val="India 12.07.21"/>
      <sheetName val="CS-135gsm-6pcs sheet set"/>
      <sheetName val="PAK101421 CS NEW PRICE"/>
      <sheetName val="price"/>
      <sheetName val="projection"/>
      <sheetName val="Pricing 1208"/>
      <sheetName val="Price 121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overed_Sheet1"/>
      <sheetName val="Lists"/>
      <sheetName val="Instructions"/>
      <sheetName val="6 Way Pricing"/>
      <sheetName val="Page 1 Sales and Forecast"/>
      <sheetName val="Page 2 Dimensions"/>
      <sheetName val="Page 3 UPC"/>
      <sheetName val="Page 4 (Import Only) Ship Info"/>
      <sheetName val="Page 5 Domestic Logistics"/>
      <sheetName val="Page 6 Import Logistics "/>
      <sheetName val="Page 7 Item Adds&amp;Drops"/>
      <sheetName val="Page 8 PDF Example"/>
      <sheetName val="Sheet3"/>
      <sheetName val="Sheet2"/>
      <sheetName val=" Projected 2006 VS. 200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  <sheetName val="Data"/>
    </sheetNames>
    <sheetDataSet>
      <sheetData sheetId="0" refreshError="1"/>
      <sheetData sheetId="1"/>
      <sheetData sheetId="2" refreshError="1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ture vendor lookup"/>
      <sheetName val="PO Wrksht"/>
      <sheetName val="vendor info"/>
      <sheetName val="tickets"/>
      <sheetName val="hangers"/>
      <sheetName val="comments"/>
      <sheetName val="other data"/>
      <sheetName val="summary of changes"/>
      <sheetName val="old instr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 refreshError="1"/>
      <sheetData sheetId="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siness Review"/>
      <sheetName val="ID Line Plan"/>
      <sheetName val="Decorative Accessories"/>
      <sheetName val="MasterPlan"/>
      <sheetName val="Target.com"/>
      <sheetName val="Vendor Summary"/>
      <sheetName val="Info"/>
      <sheetName val="Amazon"/>
      <sheetName val="BB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Data"/>
      <sheetName val="a"/>
      <sheetName val="Costs"/>
    </sheetNames>
    <sheetDataSet>
      <sheetData sheetId="0"/>
      <sheetData sheetId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mple PO worksheet"/>
      <sheetName val="Attribute Assignment"/>
      <sheetName val="Lists"/>
    </sheetNames>
    <sheetDataSet>
      <sheetData sheetId="0"/>
      <sheetData sheetId="1"/>
      <sheetData sheetId="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E26"/>
  <sheetViews>
    <sheetView tabSelected="1" zoomScale="80" zoomScaleNormal="80" workbookViewId="0">
      <selection activeCell="F15" sqref="F15"/>
    </sheetView>
  </sheetViews>
  <sheetFormatPr defaultColWidth="8" defaultRowHeight="15" x14ac:dyDescent="0.25"/>
  <cols>
    <col min="1" max="1" width="8.875" style="1" customWidth="1"/>
    <col min="2" max="2" width="6.25" style="2" customWidth="1"/>
    <col min="3" max="3" width="7.375" style="2" customWidth="1"/>
    <col min="4" max="4" width="18.25" style="2" customWidth="1"/>
    <col min="5" max="5" width="8.625" style="2" customWidth="1"/>
    <col min="6" max="6" width="13.625" style="2" customWidth="1"/>
    <col min="7" max="7" width="16.125" style="2" customWidth="1"/>
    <col min="8" max="8" width="14.375" style="2" customWidth="1"/>
    <col min="9" max="9" width="22" style="2" customWidth="1"/>
    <col min="10" max="10" width="12.75" style="2" customWidth="1"/>
    <col min="11" max="11" width="12.5" style="2" customWidth="1"/>
    <col min="12" max="12" width="29.625" style="2" customWidth="1"/>
    <col min="13" max="13" width="12.875" style="2" customWidth="1"/>
    <col min="14" max="15" width="11.5" style="2" customWidth="1"/>
    <col min="16" max="16" width="7.75" style="2" customWidth="1"/>
    <col min="17" max="17" width="7.75" style="3" customWidth="1"/>
    <col min="18" max="18" width="7.5" style="3" customWidth="1"/>
    <col min="19" max="19" width="8.25" style="2" customWidth="1"/>
    <col min="20" max="20" width="7.125" style="52" customWidth="1"/>
    <col min="21" max="21" width="7.75" style="52" customWidth="1"/>
    <col min="22" max="22" width="6.25" style="52" customWidth="1"/>
    <col min="23" max="23" width="7.875" style="53" customWidth="1"/>
    <col min="24" max="24" width="5.375" style="54" customWidth="1"/>
    <col min="25" max="25" width="8.75" style="55" customWidth="1"/>
    <col min="26" max="26" width="8.75" style="53" customWidth="1"/>
    <col min="27" max="27" width="8.625" style="54" customWidth="1"/>
    <col min="28" max="28" width="6.875" style="2" customWidth="1"/>
    <col min="29" max="29" width="7.75" style="3" customWidth="1"/>
    <col min="30" max="30" width="14.5" style="2" customWidth="1"/>
    <col min="31" max="31" width="7.375" style="4" customWidth="1"/>
    <col min="32" max="32" width="7.875" style="3" customWidth="1"/>
    <col min="33" max="33" width="7.375" style="3" customWidth="1"/>
    <col min="34" max="34" width="6.875" style="4" customWidth="1"/>
    <col min="35" max="35" width="7.125" style="3" customWidth="1"/>
    <col min="36" max="36" width="10.125" style="4" customWidth="1"/>
    <col min="37" max="38" width="9.5" style="3" customWidth="1"/>
    <col min="39" max="39" width="10.125" style="4" customWidth="1"/>
    <col min="40" max="40" width="9.5" style="3" customWidth="1"/>
    <col min="41" max="41" width="7.125" style="4" customWidth="1"/>
    <col min="42" max="42" width="8" style="3" customWidth="1"/>
    <col min="43" max="43" width="7.125" style="4" customWidth="1"/>
    <col min="44" max="45" width="8" style="3" customWidth="1"/>
    <col min="46" max="46" width="7.125" style="4" customWidth="1"/>
    <col min="47" max="47" width="8" style="3" customWidth="1"/>
    <col min="48" max="48" width="6.875" style="3" customWidth="1"/>
    <col min="49" max="49" width="8.375" style="3" customWidth="1"/>
    <col min="50" max="50" width="6.875" style="3" customWidth="1"/>
    <col min="51" max="52" width="10.625" style="3" customWidth="1"/>
    <col min="53" max="53" width="8" style="2" customWidth="1"/>
    <col min="54" max="54" width="11.25" style="2" customWidth="1"/>
    <col min="55" max="55" width="8" style="2"/>
    <col min="56" max="56" width="10.125" style="3" customWidth="1"/>
    <col min="57" max="57" width="13.125" style="3" customWidth="1"/>
    <col min="58" max="16384" width="8" style="2"/>
  </cols>
  <sheetData>
    <row r="1" spans="1:57" ht="68.099999999999994" customHeight="1" x14ac:dyDescent="0.25">
      <c r="A1" s="6" t="s">
        <v>0</v>
      </c>
      <c r="B1" s="6" t="s">
        <v>1</v>
      </c>
      <c r="C1" s="7" t="s">
        <v>2</v>
      </c>
      <c r="D1" s="8" t="s">
        <v>3</v>
      </c>
      <c r="E1" s="8" t="s">
        <v>4</v>
      </c>
      <c r="F1" s="9" t="s">
        <v>5</v>
      </c>
      <c r="G1" s="7" t="s">
        <v>6</v>
      </c>
      <c r="H1" s="10" t="s">
        <v>7</v>
      </c>
      <c r="I1" s="10" t="s">
        <v>8</v>
      </c>
      <c r="J1" s="10" t="s">
        <v>9</v>
      </c>
      <c r="K1" s="10" t="s">
        <v>10</v>
      </c>
      <c r="L1" s="10" t="s">
        <v>11</v>
      </c>
      <c r="M1" s="10" t="s">
        <v>12</v>
      </c>
      <c r="N1" s="7" t="s">
        <v>13</v>
      </c>
      <c r="O1" s="7" t="s">
        <v>14</v>
      </c>
      <c r="P1" s="10" t="s">
        <v>15</v>
      </c>
      <c r="Q1" s="11" t="s">
        <v>16</v>
      </c>
      <c r="R1" s="12" t="s">
        <v>17</v>
      </c>
      <c r="S1" s="13" t="s">
        <v>18</v>
      </c>
      <c r="T1" s="14" t="s">
        <v>19</v>
      </c>
      <c r="U1" s="14" t="s">
        <v>20</v>
      </c>
      <c r="V1" s="14" t="s">
        <v>21</v>
      </c>
      <c r="W1" s="15" t="s">
        <v>22</v>
      </c>
      <c r="X1" s="16" t="s">
        <v>23</v>
      </c>
      <c r="Y1" s="17" t="s">
        <v>24</v>
      </c>
      <c r="Z1" s="18" t="s">
        <v>25</v>
      </c>
      <c r="AA1" s="19" t="s">
        <v>26</v>
      </c>
      <c r="AB1" s="6" t="s">
        <v>27</v>
      </c>
      <c r="AC1" s="20" t="s">
        <v>28</v>
      </c>
      <c r="AD1" s="6" t="s">
        <v>29</v>
      </c>
      <c r="AE1" s="21" t="s">
        <v>30</v>
      </c>
      <c r="AF1" s="22" t="s">
        <v>31</v>
      </c>
      <c r="AG1" s="20" t="s">
        <v>32</v>
      </c>
      <c r="AH1" s="21" t="s">
        <v>33</v>
      </c>
      <c r="AI1" s="20" t="s">
        <v>34</v>
      </c>
      <c r="AJ1" s="21" t="s">
        <v>35</v>
      </c>
      <c r="AK1" s="20" t="s">
        <v>36</v>
      </c>
      <c r="AL1" s="20" t="s">
        <v>37</v>
      </c>
      <c r="AM1" s="21" t="s">
        <v>38</v>
      </c>
      <c r="AN1" s="20" t="s">
        <v>39</v>
      </c>
      <c r="AO1" s="21" t="s">
        <v>40</v>
      </c>
      <c r="AP1" s="20" t="s">
        <v>41</v>
      </c>
      <c r="AQ1" s="21" t="s">
        <v>42</v>
      </c>
      <c r="AR1" s="20" t="s">
        <v>43</v>
      </c>
      <c r="AS1" s="23" t="s">
        <v>44</v>
      </c>
      <c r="AT1" s="21" t="s">
        <v>45</v>
      </c>
      <c r="AU1" s="20" t="s">
        <v>46</v>
      </c>
      <c r="AV1" s="20" t="s">
        <v>47</v>
      </c>
      <c r="AW1" s="24" t="s">
        <v>48</v>
      </c>
      <c r="AX1" s="25" t="s">
        <v>49</v>
      </c>
      <c r="AY1" s="26" t="s">
        <v>50</v>
      </c>
      <c r="AZ1" s="25" t="s">
        <v>51</v>
      </c>
      <c r="BA1" s="27" t="s">
        <v>52</v>
      </c>
      <c r="BB1" s="25" t="s">
        <v>53</v>
      </c>
      <c r="BC1" s="6" t="s">
        <v>54</v>
      </c>
      <c r="BD1" s="20" t="s">
        <v>55</v>
      </c>
      <c r="BE1" s="20" t="s">
        <v>56</v>
      </c>
    </row>
    <row r="2" spans="1:57" s="47" customFormat="1" x14ac:dyDescent="0.25">
      <c r="A2" s="28">
        <v>1</v>
      </c>
      <c r="B2" s="29"/>
      <c r="C2" s="29"/>
      <c r="D2" s="29" t="s">
        <v>57</v>
      </c>
      <c r="E2" s="29"/>
      <c r="F2" s="29" t="s">
        <v>58</v>
      </c>
      <c r="G2" s="30" t="s">
        <v>59</v>
      </c>
      <c r="H2" s="29" t="s">
        <v>60</v>
      </c>
      <c r="I2" s="29" t="s">
        <v>61</v>
      </c>
      <c r="J2" s="29" t="s">
        <v>62</v>
      </c>
      <c r="K2" s="29" t="s">
        <v>63</v>
      </c>
      <c r="L2" s="31" t="s">
        <v>64</v>
      </c>
      <c r="M2" s="29" t="s">
        <v>65</v>
      </c>
      <c r="N2" s="32"/>
      <c r="O2" s="33"/>
      <c r="P2" s="29" t="s">
        <v>66</v>
      </c>
      <c r="Q2" s="34">
        <f>'[1]Internal Commitment'!H36</f>
        <v>3.21</v>
      </c>
      <c r="R2" s="34">
        <f>'[1]Internal Commitment'!I36</f>
        <v>3.34</v>
      </c>
      <c r="S2" s="29" t="s">
        <v>67</v>
      </c>
      <c r="T2" s="35">
        <v>30</v>
      </c>
      <c r="U2" s="35">
        <v>25</v>
      </c>
      <c r="V2" s="35">
        <v>9</v>
      </c>
      <c r="W2" s="36">
        <v>4</v>
      </c>
      <c r="X2" s="37">
        <v>4</v>
      </c>
      <c r="Y2" s="38">
        <f t="shared" ref="Y2:Y26" si="0">IF(T2="","",T2*U2*V2/1000000)</f>
        <v>6.7499999999999999E-3</v>
      </c>
      <c r="Z2" s="36">
        <v>56</v>
      </c>
      <c r="AA2" s="39">
        <f t="shared" ref="AA2:AA26" si="1">IF(X2="","",Z2/Y2*X2)</f>
        <v>33185.185185185182</v>
      </c>
      <c r="AB2" s="40">
        <v>3500</v>
      </c>
      <c r="AC2" s="41">
        <f t="shared" ref="AC2:AC26" si="2">IF(ISERROR(AB2/AA2),"",AB2/AA2)</f>
        <v>0.10546875000000001</v>
      </c>
      <c r="AD2" s="31" t="s">
        <v>68</v>
      </c>
      <c r="AE2" s="42">
        <f>11.4%+10%</f>
        <v>0.21400000000000002</v>
      </c>
      <c r="AF2" s="41">
        <f t="shared" ref="AF2:AF26" si="3">IF(ISERROR(R2*AE2),"",R2*AE2)</f>
        <v>0.71476000000000006</v>
      </c>
      <c r="AG2" s="41">
        <f t="shared" ref="AG2:AG26" si="4">IF(ISERROR(R2+AC2+AF2),"",R2+AC2+AF2)</f>
        <v>4.1602287499999999</v>
      </c>
      <c r="AH2" s="43">
        <v>0.05</v>
      </c>
      <c r="AI2" s="41">
        <f t="shared" ref="AI2:AI26" si="5">IF(ISERROR(AY2*AH2),"",AY2*AH2)</f>
        <v>0.61250000000000004</v>
      </c>
      <c r="AJ2" s="43">
        <v>0.06</v>
      </c>
      <c r="AK2" s="41">
        <f t="shared" ref="AK2:AK26" si="6">IF(ISERROR(AY2*AJ2),"",AY2*AJ2)</f>
        <v>0.73499999999999999</v>
      </c>
      <c r="AL2" s="44">
        <f t="shared" ref="AL2:AL26" si="7">IF((AZ2-AY2)&lt;2.5,2.5-(AZ2-AY2),0)</f>
        <v>1.8874999999999993</v>
      </c>
      <c r="AM2" s="43">
        <v>0.1</v>
      </c>
      <c r="AN2" s="41">
        <f t="shared" ref="AN2:AN26" si="8">IF(ISERROR(AY2*AM2),"",AY2*AM2)</f>
        <v>1.2250000000000001</v>
      </c>
      <c r="AO2" s="43">
        <v>0</v>
      </c>
      <c r="AP2" s="41">
        <f t="shared" ref="AP2:AP26" si="9">IF(ISERROR(AY2*AO2),"",AY2*AO2)</f>
        <v>0</v>
      </c>
      <c r="AQ2" s="43">
        <v>0</v>
      </c>
      <c r="AR2" s="41">
        <f t="shared" ref="AR2:AR26" si="10">IF(ISERROR(R2*AQ2),"",R2*AQ2)</f>
        <v>0</v>
      </c>
      <c r="AS2" s="45">
        <v>0</v>
      </c>
      <c r="AT2" s="43">
        <v>0</v>
      </c>
      <c r="AU2" s="41">
        <f t="shared" ref="AU2:AU26" si="11">IF(ISERROR(AY2*AT2),"",AY2*AT2)</f>
        <v>0</v>
      </c>
      <c r="AV2" s="41">
        <f t="shared" ref="AV2:AV26" si="12">IF(ISERROR(AI2+AK2+AL2+AN2+AP2+AR2+AU2),"",AI2+AK2+AL2+AN2+AP2+AR2+AU2)</f>
        <v>4.4599999999999991</v>
      </c>
      <c r="AW2" s="41">
        <f t="shared" ref="AW2:AW26" si="13">IF(ISERROR(AG2+AV2),"",AG2+AV2)</f>
        <v>8.620228749999999</v>
      </c>
      <c r="AX2" s="46">
        <f t="shared" ref="AX2:AX26" si="14">IF(ISERROR((AY2-AW2)/AY2),"",(AY2-AW2)/AY2)</f>
        <v>0.29630785714285723</v>
      </c>
      <c r="AY2" s="45">
        <v>12.25</v>
      </c>
      <c r="AZ2" s="44">
        <f t="shared" ref="AZ2:AZ26" si="15">IF(ISERROR(AY2*1.05),"",AY2*1.05)</f>
        <v>12.862500000000001</v>
      </c>
      <c r="BA2" s="45">
        <v>29.99</v>
      </c>
      <c r="BB2" s="46">
        <f t="shared" ref="BB2:BB22" si="16">IF(ISERROR((BA2-AZ2)/BA2),"",(BA2-AZ2)/BA2)</f>
        <v>0.57110703567855947</v>
      </c>
      <c r="BC2" s="37"/>
      <c r="BD2" s="41">
        <f t="shared" ref="BD2:BD26" si="17">IF(ISERROR(AW2*BC2),"",AW2*BC2)</f>
        <v>0</v>
      </c>
      <c r="BE2" s="41">
        <f t="shared" ref="BE2:BE26" si="18">IF(ISERROR(AY2*BC2),"",AY2*BC2)</f>
        <v>0</v>
      </c>
    </row>
    <row r="3" spans="1:57" s="47" customFormat="1" x14ac:dyDescent="0.25">
      <c r="A3" s="28">
        <v>2</v>
      </c>
      <c r="B3" s="29"/>
      <c r="C3" s="29"/>
      <c r="D3" s="29" t="s">
        <v>57</v>
      </c>
      <c r="E3" s="29"/>
      <c r="F3" s="29" t="s">
        <v>58</v>
      </c>
      <c r="G3" s="30" t="s">
        <v>59</v>
      </c>
      <c r="H3" s="29" t="s">
        <v>60</v>
      </c>
      <c r="I3" s="29" t="s">
        <v>61</v>
      </c>
      <c r="J3" s="29" t="s">
        <v>62</v>
      </c>
      <c r="K3" s="29" t="s">
        <v>63</v>
      </c>
      <c r="L3" s="31" t="s">
        <v>69</v>
      </c>
      <c r="M3" s="29" t="s">
        <v>65</v>
      </c>
      <c r="N3" s="32"/>
      <c r="O3" s="33"/>
      <c r="P3" s="29" t="s">
        <v>66</v>
      </c>
      <c r="Q3" s="34">
        <f>'[1]Internal Commitment'!H37</f>
        <v>3.19</v>
      </c>
      <c r="R3" s="34">
        <f>'[1]Internal Commitment'!I37</f>
        <v>3.32</v>
      </c>
      <c r="S3" s="29" t="s">
        <v>67</v>
      </c>
      <c r="T3" s="35">
        <v>30</v>
      </c>
      <c r="U3" s="35">
        <v>25</v>
      </c>
      <c r="V3" s="35">
        <v>9</v>
      </c>
      <c r="W3" s="36">
        <v>4</v>
      </c>
      <c r="X3" s="37">
        <v>4</v>
      </c>
      <c r="Y3" s="38">
        <f t="shared" si="0"/>
        <v>6.7499999999999999E-3</v>
      </c>
      <c r="Z3" s="36">
        <v>56</v>
      </c>
      <c r="AA3" s="39">
        <f t="shared" si="1"/>
        <v>33185.185185185182</v>
      </c>
      <c r="AB3" s="40">
        <v>3500</v>
      </c>
      <c r="AC3" s="41">
        <f t="shared" si="2"/>
        <v>0.10546875000000001</v>
      </c>
      <c r="AD3" s="31" t="s">
        <v>70</v>
      </c>
      <c r="AE3" s="42">
        <f t="shared" ref="AE3:AE26" si="19">11.4%+10%</f>
        <v>0.21400000000000002</v>
      </c>
      <c r="AF3" s="41">
        <f t="shared" si="3"/>
        <v>0.71048</v>
      </c>
      <c r="AG3" s="41">
        <f t="shared" si="4"/>
        <v>4.1359487499999998</v>
      </c>
      <c r="AH3" s="43">
        <v>0.05</v>
      </c>
      <c r="AI3" s="41">
        <f t="shared" si="5"/>
        <v>0.61350000000000005</v>
      </c>
      <c r="AJ3" s="43">
        <v>0.06</v>
      </c>
      <c r="AK3" s="41">
        <f t="shared" si="6"/>
        <v>0.73619999999999997</v>
      </c>
      <c r="AL3" s="44">
        <f t="shared" si="7"/>
        <v>1.8864999999999998</v>
      </c>
      <c r="AM3" s="43">
        <v>0.1</v>
      </c>
      <c r="AN3" s="41">
        <f t="shared" si="8"/>
        <v>1.2270000000000001</v>
      </c>
      <c r="AO3" s="43">
        <v>0</v>
      </c>
      <c r="AP3" s="41">
        <f t="shared" si="9"/>
        <v>0</v>
      </c>
      <c r="AQ3" s="43">
        <v>0</v>
      </c>
      <c r="AR3" s="41">
        <f t="shared" si="10"/>
        <v>0</v>
      </c>
      <c r="AS3" s="45">
        <v>0</v>
      </c>
      <c r="AT3" s="43">
        <v>0</v>
      </c>
      <c r="AU3" s="41">
        <f t="shared" si="11"/>
        <v>0</v>
      </c>
      <c r="AV3" s="41">
        <f t="shared" si="12"/>
        <v>4.4631999999999996</v>
      </c>
      <c r="AW3" s="41">
        <f t="shared" si="13"/>
        <v>8.5991487499999995</v>
      </c>
      <c r="AX3" s="46">
        <f t="shared" si="14"/>
        <v>0.29917288101059497</v>
      </c>
      <c r="AY3" s="45">
        <v>12.27</v>
      </c>
      <c r="AZ3" s="44">
        <f t="shared" si="15"/>
        <v>12.8835</v>
      </c>
      <c r="BA3" s="45">
        <v>29.99</v>
      </c>
      <c r="BB3" s="46">
        <f t="shared" si="16"/>
        <v>0.57040680226742235</v>
      </c>
      <c r="BC3" s="37"/>
      <c r="BD3" s="41">
        <f t="shared" si="17"/>
        <v>0</v>
      </c>
      <c r="BE3" s="41">
        <f t="shared" si="18"/>
        <v>0</v>
      </c>
    </row>
    <row r="4" spans="1:57" s="47" customFormat="1" x14ac:dyDescent="0.25">
      <c r="A4" s="28">
        <v>3</v>
      </c>
      <c r="B4" s="29"/>
      <c r="C4" s="29"/>
      <c r="D4" s="29" t="s">
        <v>57</v>
      </c>
      <c r="E4" s="29"/>
      <c r="F4" s="29" t="s">
        <v>58</v>
      </c>
      <c r="G4" s="30" t="s">
        <v>59</v>
      </c>
      <c r="H4" s="29" t="s">
        <v>60</v>
      </c>
      <c r="I4" s="29" t="s">
        <v>61</v>
      </c>
      <c r="J4" s="29" t="s">
        <v>62</v>
      </c>
      <c r="K4" s="29" t="s">
        <v>71</v>
      </c>
      <c r="L4" s="31" t="s">
        <v>72</v>
      </c>
      <c r="M4" s="29" t="s">
        <v>65</v>
      </c>
      <c r="N4" s="32"/>
      <c r="O4" s="33"/>
      <c r="P4" s="29" t="s">
        <v>66</v>
      </c>
      <c r="Q4" s="34">
        <f>'[1]Internal Commitment'!H38</f>
        <v>3.92</v>
      </c>
      <c r="R4" s="34">
        <f>'[1]Internal Commitment'!I38</f>
        <v>4.08</v>
      </c>
      <c r="S4" s="29" t="s">
        <v>67</v>
      </c>
      <c r="T4" s="35">
        <v>30</v>
      </c>
      <c r="U4" s="35">
        <v>25</v>
      </c>
      <c r="V4" s="35">
        <v>10</v>
      </c>
      <c r="W4" s="36">
        <v>5</v>
      </c>
      <c r="X4" s="37">
        <v>4</v>
      </c>
      <c r="Y4" s="38">
        <f t="shared" si="0"/>
        <v>7.4999999999999997E-3</v>
      </c>
      <c r="Z4" s="36">
        <v>56</v>
      </c>
      <c r="AA4" s="39">
        <f t="shared" si="1"/>
        <v>29866.666666666668</v>
      </c>
      <c r="AB4" s="40">
        <v>3500</v>
      </c>
      <c r="AC4" s="41">
        <f t="shared" si="2"/>
        <v>0.1171875</v>
      </c>
      <c r="AD4" s="31" t="s">
        <v>70</v>
      </c>
      <c r="AE4" s="42">
        <f t="shared" si="19"/>
        <v>0.21400000000000002</v>
      </c>
      <c r="AF4" s="41">
        <f t="shared" si="3"/>
        <v>0.87312000000000012</v>
      </c>
      <c r="AG4" s="41">
        <f t="shared" si="4"/>
        <v>5.0703075000000002</v>
      </c>
      <c r="AH4" s="43">
        <v>0.05</v>
      </c>
      <c r="AI4" s="41">
        <f t="shared" si="5"/>
        <v>0.71150000000000002</v>
      </c>
      <c r="AJ4" s="43">
        <v>0.06</v>
      </c>
      <c r="AK4" s="41">
        <f t="shared" si="6"/>
        <v>0.8538</v>
      </c>
      <c r="AL4" s="44">
        <f t="shared" si="7"/>
        <v>1.7884999999999991</v>
      </c>
      <c r="AM4" s="43">
        <v>0.1</v>
      </c>
      <c r="AN4" s="41">
        <f t="shared" si="8"/>
        <v>1.423</v>
      </c>
      <c r="AO4" s="43">
        <v>0</v>
      </c>
      <c r="AP4" s="41">
        <f t="shared" si="9"/>
        <v>0</v>
      </c>
      <c r="AQ4" s="43">
        <v>0</v>
      </c>
      <c r="AR4" s="41">
        <f t="shared" si="10"/>
        <v>0</v>
      </c>
      <c r="AS4" s="45">
        <v>0</v>
      </c>
      <c r="AT4" s="43">
        <v>0</v>
      </c>
      <c r="AU4" s="41">
        <f t="shared" si="11"/>
        <v>0</v>
      </c>
      <c r="AV4" s="41">
        <f t="shared" si="12"/>
        <v>4.7767999999999997</v>
      </c>
      <c r="AW4" s="41">
        <f t="shared" si="13"/>
        <v>9.8471074999999999</v>
      </c>
      <c r="AX4" s="46">
        <f t="shared" si="14"/>
        <v>0.30800368938861561</v>
      </c>
      <c r="AY4" s="45">
        <v>14.23</v>
      </c>
      <c r="AZ4" s="44">
        <f t="shared" si="15"/>
        <v>14.941500000000001</v>
      </c>
      <c r="BA4" s="45">
        <v>34.99</v>
      </c>
      <c r="BB4" s="46">
        <f t="shared" si="16"/>
        <v>0.57297799371248925</v>
      </c>
      <c r="BC4" s="37"/>
      <c r="BD4" s="41">
        <f t="shared" si="17"/>
        <v>0</v>
      </c>
      <c r="BE4" s="41">
        <f t="shared" si="18"/>
        <v>0</v>
      </c>
    </row>
    <row r="5" spans="1:57" s="47" customFormat="1" x14ac:dyDescent="0.25">
      <c r="A5" s="28">
        <v>4</v>
      </c>
      <c r="B5" s="29"/>
      <c r="C5" s="29"/>
      <c r="D5" s="29" t="s">
        <v>57</v>
      </c>
      <c r="E5" s="29"/>
      <c r="F5" s="29" t="s">
        <v>58</v>
      </c>
      <c r="G5" s="30" t="s">
        <v>73</v>
      </c>
      <c r="H5" s="29" t="s">
        <v>74</v>
      </c>
      <c r="I5" s="29" t="s">
        <v>61</v>
      </c>
      <c r="J5" s="29" t="s">
        <v>62</v>
      </c>
      <c r="K5" s="29" t="s">
        <v>63</v>
      </c>
      <c r="L5" s="31" t="s">
        <v>75</v>
      </c>
      <c r="M5" s="29" t="s">
        <v>65</v>
      </c>
      <c r="N5" s="32"/>
      <c r="O5" s="33"/>
      <c r="P5" s="29" t="s">
        <v>66</v>
      </c>
      <c r="Q5" s="34">
        <f>'[1]Internal Commitment'!H39</f>
        <v>4.0199999999999996</v>
      </c>
      <c r="R5" s="34">
        <f>'[1]Internal Commitment'!I39</f>
        <v>4.1900000000000004</v>
      </c>
      <c r="S5" s="29" t="s">
        <v>67</v>
      </c>
      <c r="T5" s="35">
        <v>30</v>
      </c>
      <c r="U5" s="35">
        <v>25</v>
      </c>
      <c r="V5" s="35">
        <v>11</v>
      </c>
      <c r="W5" s="36">
        <v>6</v>
      </c>
      <c r="X5" s="37">
        <v>4</v>
      </c>
      <c r="Y5" s="38">
        <f t="shared" si="0"/>
        <v>8.2500000000000004E-3</v>
      </c>
      <c r="Z5" s="36">
        <v>56</v>
      </c>
      <c r="AA5" s="39">
        <f t="shared" si="1"/>
        <v>27151.515151515152</v>
      </c>
      <c r="AB5" s="40">
        <v>3500</v>
      </c>
      <c r="AC5" s="41">
        <f t="shared" si="2"/>
        <v>0.12890625</v>
      </c>
      <c r="AD5" s="31" t="s">
        <v>70</v>
      </c>
      <c r="AE5" s="42">
        <f t="shared" si="19"/>
        <v>0.21400000000000002</v>
      </c>
      <c r="AF5" s="41">
        <f t="shared" si="3"/>
        <v>0.89666000000000023</v>
      </c>
      <c r="AG5" s="41">
        <f t="shared" si="4"/>
        <v>5.2155662500000002</v>
      </c>
      <c r="AH5" s="43">
        <v>0.05</v>
      </c>
      <c r="AI5" s="41">
        <f t="shared" si="5"/>
        <v>0.77750000000000008</v>
      </c>
      <c r="AJ5" s="43">
        <v>0.06</v>
      </c>
      <c r="AK5" s="41">
        <f t="shared" si="6"/>
        <v>0.93300000000000005</v>
      </c>
      <c r="AL5" s="44">
        <f t="shared" si="7"/>
        <v>1.7225000000000001</v>
      </c>
      <c r="AM5" s="43">
        <v>0.1</v>
      </c>
      <c r="AN5" s="41">
        <f t="shared" si="8"/>
        <v>1.5550000000000002</v>
      </c>
      <c r="AO5" s="43">
        <v>0</v>
      </c>
      <c r="AP5" s="41">
        <f t="shared" si="9"/>
        <v>0</v>
      </c>
      <c r="AQ5" s="43">
        <v>0</v>
      </c>
      <c r="AR5" s="41">
        <f t="shared" si="10"/>
        <v>0</v>
      </c>
      <c r="AS5" s="45">
        <v>0</v>
      </c>
      <c r="AT5" s="43">
        <v>0</v>
      </c>
      <c r="AU5" s="41">
        <f t="shared" si="11"/>
        <v>0</v>
      </c>
      <c r="AV5" s="41">
        <f t="shared" si="12"/>
        <v>4.9880000000000004</v>
      </c>
      <c r="AW5" s="41">
        <f t="shared" si="13"/>
        <v>10.203566250000002</v>
      </c>
      <c r="AX5" s="46">
        <f t="shared" si="14"/>
        <v>0.34382210610932468</v>
      </c>
      <c r="AY5" s="45">
        <v>15.55</v>
      </c>
      <c r="AZ5" s="44">
        <f t="shared" si="15"/>
        <v>16.327500000000001</v>
      </c>
      <c r="BA5" s="45">
        <v>34.99</v>
      </c>
      <c r="BB5" s="46">
        <f t="shared" si="16"/>
        <v>0.53336667619319811</v>
      </c>
      <c r="BC5" s="37"/>
      <c r="BD5" s="41">
        <f t="shared" si="17"/>
        <v>0</v>
      </c>
      <c r="BE5" s="41">
        <f t="shared" si="18"/>
        <v>0</v>
      </c>
    </row>
    <row r="6" spans="1:57" s="47" customFormat="1" x14ac:dyDescent="0.25">
      <c r="A6" s="28">
        <v>5</v>
      </c>
      <c r="B6" s="29"/>
      <c r="C6" s="29"/>
      <c r="D6" s="29" t="s">
        <v>57</v>
      </c>
      <c r="E6" s="29"/>
      <c r="F6" s="29" t="s">
        <v>58</v>
      </c>
      <c r="G6" s="30" t="s">
        <v>59</v>
      </c>
      <c r="H6" s="29" t="s">
        <v>60</v>
      </c>
      <c r="I6" s="29" t="s">
        <v>61</v>
      </c>
      <c r="J6" s="29" t="s">
        <v>62</v>
      </c>
      <c r="K6" s="29" t="s">
        <v>63</v>
      </c>
      <c r="L6" s="31" t="s">
        <v>76</v>
      </c>
      <c r="M6" s="29" t="s">
        <v>65</v>
      </c>
      <c r="N6" s="32"/>
      <c r="O6" s="33"/>
      <c r="P6" s="29" t="s">
        <v>66</v>
      </c>
      <c r="Q6" s="34">
        <f>'[1]Internal Commitment'!H40</f>
        <v>4.5599999999999996</v>
      </c>
      <c r="R6" s="34">
        <f>'[1]Internal Commitment'!I40</f>
        <v>4.75</v>
      </c>
      <c r="S6" s="29" t="s">
        <v>67</v>
      </c>
      <c r="T6" s="35">
        <v>30</v>
      </c>
      <c r="U6" s="35">
        <v>25</v>
      </c>
      <c r="V6" s="35">
        <v>12</v>
      </c>
      <c r="W6" s="36">
        <v>7</v>
      </c>
      <c r="X6" s="37">
        <v>4</v>
      </c>
      <c r="Y6" s="38">
        <f t="shared" si="0"/>
        <v>8.9999999999999993E-3</v>
      </c>
      <c r="Z6" s="36">
        <v>56</v>
      </c>
      <c r="AA6" s="39">
        <f t="shared" si="1"/>
        <v>24888.888888888891</v>
      </c>
      <c r="AB6" s="40">
        <v>3500</v>
      </c>
      <c r="AC6" s="41">
        <f t="shared" si="2"/>
        <v>0.140625</v>
      </c>
      <c r="AD6" s="31" t="s">
        <v>70</v>
      </c>
      <c r="AE6" s="42">
        <f t="shared" si="19"/>
        <v>0.21400000000000002</v>
      </c>
      <c r="AF6" s="41">
        <f t="shared" si="3"/>
        <v>1.0165000000000002</v>
      </c>
      <c r="AG6" s="41">
        <f t="shared" si="4"/>
        <v>5.9071250000000006</v>
      </c>
      <c r="AH6" s="43">
        <v>0.05</v>
      </c>
      <c r="AI6" s="41">
        <f t="shared" si="5"/>
        <v>0.91199999999999992</v>
      </c>
      <c r="AJ6" s="43">
        <v>0.06</v>
      </c>
      <c r="AK6" s="41">
        <f t="shared" si="6"/>
        <v>1.0943999999999998</v>
      </c>
      <c r="AL6" s="44">
        <f t="shared" si="7"/>
        <v>1.588000000000001</v>
      </c>
      <c r="AM6" s="43">
        <v>0.1</v>
      </c>
      <c r="AN6" s="41">
        <f t="shared" si="8"/>
        <v>1.8239999999999998</v>
      </c>
      <c r="AO6" s="43">
        <v>0</v>
      </c>
      <c r="AP6" s="41">
        <f t="shared" si="9"/>
        <v>0</v>
      </c>
      <c r="AQ6" s="43">
        <v>0</v>
      </c>
      <c r="AR6" s="41">
        <f t="shared" si="10"/>
        <v>0</v>
      </c>
      <c r="AS6" s="45">
        <v>0</v>
      </c>
      <c r="AT6" s="43">
        <v>0</v>
      </c>
      <c r="AU6" s="41">
        <f t="shared" si="11"/>
        <v>0</v>
      </c>
      <c r="AV6" s="41">
        <f t="shared" si="12"/>
        <v>5.4184000000000001</v>
      </c>
      <c r="AW6" s="41">
        <f t="shared" si="13"/>
        <v>11.325525000000001</v>
      </c>
      <c r="AX6" s="46">
        <f t="shared" si="14"/>
        <v>0.37908305921052621</v>
      </c>
      <c r="AY6" s="45">
        <v>18.239999999999998</v>
      </c>
      <c r="AZ6" s="41">
        <f t="shared" si="15"/>
        <v>19.151999999999997</v>
      </c>
      <c r="BA6" s="45">
        <v>39.99</v>
      </c>
      <c r="BB6" s="46">
        <f t="shared" si="16"/>
        <v>0.521080270067517</v>
      </c>
      <c r="BC6" s="37"/>
      <c r="BD6" s="41">
        <f t="shared" si="17"/>
        <v>0</v>
      </c>
      <c r="BE6" s="41">
        <f t="shared" si="18"/>
        <v>0</v>
      </c>
    </row>
    <row r="7" spans="1:57" ht="15" customHeight="1" x14ac:dyDescent="0.25">
      <c r="A7" s="28">
        <v>6</v>
      </c>
      <c r="B7" s="48"/>
      <c r="C7" s="48"/>
      <c r="D7" s="29" t="s">
        <v>57</v>
      </c>
      <c r="E7" s="29"/>
      <c r="F7" s="29" t="s">
        <v>58</v>
      </c>
      <c r="G7" s="30" t="s">
        <v>59</v>
      </c>
      <c r="H7" s="29" t="s">
        <v>60</v>
      </c>
      <c r="I7" s="29" t="s">
        <v>61</v>
      </c>
      <c r="J7" s="29" t="s">
        <v>62</v>
      </c>
      <c r="K7" s="29" t="s">
        <v>63</v>
      </c>
      <c r="L7" s="31" t="s">
        <v>64</v>
      </c>
      <c r="M7" s="29" t="s">
        <v>77</v>
      </c>
      <c r="N7" s="32"/>
      <c r="O7" s="33"/>
      <c r="P7" s="29" t="s">
        <v>66</v>
      </c>
      <c r="Q7" s="34">
        <f>'[1]Internal Commitment'!H12</f>
        <v>3.21</v>
      </c>
      <c r="R7" s="34">
        <f>'[1]Internal Commitment'!I12</f>
        <v>3.34</v>
      </c>
      <c r="S7" s="29" t="s">
        <v>67</v>
      </c>
      <c r="T7" s="35">
        <v>30</v>
      </c>
      <c r="U7" s="35">
        <v>25</v>
      </c>
      <c r="V7" s="35">
        <v>9</v>
      </c>
      <c r="W7" s="36">
        <v>4</v>
      </c>
      <c r="X7" s="37">
        <v>4</v>
      </c>
      <c r="Y7" s="49">
        <f t="shared" si="0"/>
        <v>6.7499999999999999E-3</v>
      </c>
      <c r="Z7" s="36">
        <v>56</v>
      </c>
      <c r="AA7" s="39">
        <f t="shared" si="1"/>
        <v>33185.185185185182</v>
      </c>
      <c r="AB7" s="40">
        <v>3500</v>
      </c>
      <c r="AC7" s="44">
        <f t="shared" si="2"/>
        <v>0.10546875000000001</v>
      </c>
      <c r="AD7" s="31" t="s">
        <v>70</v>
      </c>
      <c r="AE7" s="42">
        <f t="shared" si="19"/>
        <v>0.21400000000000002</v>
      </c>
      <c r="AF7" s="44">
        <f t="shared" si="3"/>
        <v>0.71476000000000006</v>
      </c>
      <c r="AG7" s="44">
        <f t="shared" si="4"/>
        <v>4.1602287499999999</v>
      </c>
      <c r="AH7" s="43">
        <v>0.05</v>
      </c>
      <c r="AI7" s="44">
        <f t="shared" si="5"/>
        <v>0.61250000000000004</v>
      </c>
      <c r="AJ7" s="43">
        <v>0.06</v>
      </c>
      <c r="AK7" s="41">
        <f t="shared" si="6"/>
        <v>0.73499999999999999</v>
      </c>
      <c r="AL7" s="44">
        <f t="shared" si="7"/>
        <v>1.8874999999999993</v>
      </c>
      <c r="AM7" s="43">
        <v>0.1</v>
      </c>
      <c r="AN7" s="44">
        <f t="shared" si="8"/>
        <v>1.2250000000000001</v>
      </c>
      <c r="AO7" s="43">
        <v>0</v>
      </c>
      <c r="AP7" s="41">
        <f t="shared" si="9"/>
        <v>0</v>
      </c>
      <c r="AQ7" s="43">
        <v>0</v>
      </c>
      <c r="AR7" s="41">
        <f t="shared" si="10"/>
        <v>0</v>
      </c>
      <c r="AS7" s="45">
        <v>0</v>
      </c>
      <c r="AT7" s="43">
        <v>0</v>
      </c>
      <c r="AU7" s="41">
        <f t="shared" si="11"/>
        <v>0</v>
      </c>
      <c r="AV7" s="41">
        <f t="shared" si="12"/>
        <v>4.4599999999999991</v>
      </c>
      <c r="AW7" s="44">
        <f t="shared" si="13"/>
        <v>8.620228749999999</v>
      </c>
      <c r="AX7" s="50">
        <f t="shared" si="14"/>
        <v>0.29630785714285723</v>
      </c>
      <c r="AY7" s="45">
        <v>12.25</v>
      </c>
      <c r="AZ7" s="44">
        <f t="shared" si="15"/>
        <v>12.862500000000001</v>
      </c>
      <c r="BA7" s="45">
        <v>29.99</v>
      </c>
      <c r="BB7" s="46">
        <f t="shared" si="16"/>
        <v>0.57110703567855947</v>
      </c>
      <c r="BC7" s="5"/>
      <c r="BD7" s="41">
        <f t="shared" si="17"/>
        <v>0</v>
      </c>
      <c r="BE7" s="44">
        <f t="shared" si="18"/>
        <v>0</v>
      </c>
    </row>
    <row r="8" spans="1:57" ht="15" customHeight="1" x14ac:dyDescent="0.25">
      <c r="A8" s="28">
        <v>7</v>
      </c>
      <c r="B8" s="48"/>
      <c r="C8" s="48"/>
      <c r="D8" s="29" t="s">
        <v>57</v>
      </c>
      <c r="E8" s="29"/>
      <c r="F8" s="29" t="s">
        <v>58</v>
      </c>
      <c r="G8" s="30" t="s">
        <v>59</v>
      </c>
      <c r="H8" s="29" t="s">
        <v>60</v>
      </c>
      <c r="I8" s="29" t="s">
        <v>61</v>
      </c>
      <c r="J8" s="29" t="s">
        <v>62</v>
      </c>
      <c r="K8" s="29" t="s">
        <v>63</v>
      </c>
      <c r="L8" s="31" t="s">
        <v>69</v>
      </c>
      <c r="M8" s="29" t="s">
        <v>77</v>
      </c>
      <c r="N8" s="32"/>
      <c r="O8" s="33"/>
      <c r="P8" s="29" t="s">
        <v>66</v>
      </c>
      <c r="Q8" s="34">
        <f>'[1]Internal Commitment'!H13</f>
        <v>3.19</v>
      </c>
      <c r="R8" s="34">
        <f>'[1]Internal Commitment'!I13</f>
        <v>3.32</v>
      </c>
      <c r="S8" s="29" t="s">
        <v>67</v>
      </c>
      <c r="T8" s="35">
        <v>30</v>
      </c>
      <c r="U8" s="35">
        <v>25</v>
      </c>
      <c r="V8" s="35">
        <v>9</v>
      </c>
      <c r="W8" s="36">
        <v>4</v>
      </c>
      <c r="X8" s="37">
        <v>4</v>
      </c>
      <c r="Y8" s="49">
        <f t="shared" si="0"/>
        <v>6.7499999999999999E-3</v>
      </c>
      <c r="Z8" s="36">
        <v>56</v>
      </c>
      <c r="AA8" s="39">
        <f t="shared" si="1"/>
        <v>33185.185185185182</v>
      </c>
      <c r="AB8" s="40">
        <v>3500</v>
      </c>
      <c r="AC8" s="44">
        <f t="shared" si="2"/>
        <v>0.10546875000000001</v>
      </c>
      <c r="AD8" s="31" t="s">
        <v>70</v>
      </c>
      <c r="AE8" s="42">
        <f t="shared" si="19"/>
        <v>0.21400000000000002</v>
      </c>
      <c r="AF8" s="44">
        <f t="shared" si="3"/>
        <v>0.71048</v>
      </c>
      <c r="AG8" s="44">
        <f t="shared" si="4"/>
        <v>4.1359487499999998</v>
      </c>
      <c r="AH8" s="43">
        <v>0.05</v>
      </c>
      <c r="AI8" s="44">
        <f t="shared" si="5"/>
        <v>0.61350000000000005</v>
      </c>
      <c r="AJ8" s="43">
        <v>0.06</v>
      </c>
      <c r="AK8" s="41">
        <f t="shared" si="6"/>
        <v>0.73619999999999997</v>
      </c>
      <c r="AL8" s="44">
        <f t="shared" si="7"/>
        <v>1.8864999999999998</v>
      </c>
      <c r="AM8" s="43">
        <v>0.1</v>
      </c>
      <c r="AN8" s="44">
        <f t="shared" si="8"/>
        <v>1.2270000000000001</v>
      </c>
      <c r="AO8" s="43">
        <v>0</v>
      </c>
      <c r="AP8" s="41">
        <f t="shared" si="9"/>
        <v>0</v>
      </c>
      <c r="AQ8" s="43">
        <v>0</v>
      </c>
      <c r="AR8" s="41">
        <f t="shared" si="10"/>
        <v>0</v>
      </c>
      <c r="AS8" s="45">
        <v>0</v>
      </c>
      <c r="AT8" s="43">
        <v>0</v>
      </c>
      <c r="AU8" s="41">
        <f t="shared" si="11"/>
        <v>0</v>
      </c>
      <c r="AV8" s="41">
        <f t="shared" si="12"/>
        <v>4.4631999999999996</v>
      </c>
      <c r="AW8" s="44">
        <f t="shared" si="13"/>
        <v>8.5991487499999995</v>
      </c>
      <c r="AX8" s="50">
        <f t="shared" si="14"/>
        <v>0.29917288101059497</v>
      </c>
      <c r="AY8" s="45">
        <v>12.27</v>
      </c>
      <c r="AZ8" s="44">
        <f t="shared" si="15"/>
        <v>12.8835</v>
      </c>
      <c r="BA8" s="45">
        <v>29.99</v>
      </c>
      <c r="BB8" s="46">
        <f t="shared" si="16"/>
        <v>0.57040680226742235</v>
      </c>
      <c r="BC8" s="5"/>
      <c r="BD8" s="41">
        <f t="shared" si="17"/>
        <v>0</v>
      </c>
      <c r="BE8" s="44">
        <f t="shared" si="18"/>
        <v>0</v>
      </c>
    </row>
    <row r="9" spans="1:57" ht="15" customHeight="1" x14ac:dyDescent="0.25">
      <c r="A9" s="28">
        <v>8</v>
      </c>
      <c r="B9" s="48"/>
      <c r="C9" s="48"/>
      <c r="D9" s="29" t="s">
        <v>57</v>
      </c>
      <c r="E9" s="29"/>
      <c r="F9" s="29" t="s">
        <v>58</v>
      </c>
      <c r="G9" s="30" t="s">
        <v>59</v>
      </c>
      <c r="H9" s="29" t="s">
        <v>60</v>
      </c>
      <c r="I9" s="29" t="s">
        <v>61</v>
      </c>
      <c r="J9" s="29" t="s">
        <v>62</v>
      </c>
      <c r="K9" s="29" t="s">
        <v>63</v>
      </c>
      <c r="L9" s="31" t="s">
        <v>72</v>
      </c>
      <c r="M9" s="29" t="s">
        <v>77</v>
      </c>
      <c r="N9" s="32"/>
      <c r="O9" s="33"/>
      <c r="P9" s="29" t="s">
        <v>66</v>
      </c>
      <c r="Q9" s="34">
        <f>'[1]Internal Commitment'!H14</f>
        <v>3.92</v>
      </c>
      <c r="R9" s="34">
        <f>'[1]Internal Commitment'!I14</f>
        <v>4.08</v>
      </c>
      <c r="S9" s="29" t="s">
        <v>67</v>
      </c>
      <c r="T9" s="35">
        <v>30</v>
      </c>
      <c r="U9" s="35">
        <v>25</v>
      </c>
      <c r="V9" s="35">
        <v>10</v>
      </c>
      <c r="W9" s="36">
        <v>5</v>
      </c>
      <c r="X9" s="37">
        <v>4</v>
      </c>
      <c r="Y9" s="49">
        <f t="shared" si="0"/>
        <v>7.4999999999999997E-3</v>
      </c>
      <c r="Z9" s="36">
        <v>56</v>
      </c>
      <c r="AA9" s="39">
        <f t="shared" si="1"/>
        <v>29866.666666666668</v>
      </c>
      <c r="AB9" s="40">
        <v>3500</v>
      </c>
      <c r="AC9" s="44">
        <f t="shared" si="2"/>
        <v>0.1171875</v>
      </c>
      <c r="AD9" s="31" t="s">
        <v>70</v>
      </c>
      <c r="AE9" s="42">
        <f t="shared" si="19"/>
        <v>0.21400000000000002</v>
      </c>
      <c r="AF9" s="44">
        <f t="shared" si="3"/>
        <v>0.87312000000000012</v>
      </c>
      <c r="AG9" s="44">
        <f t="shared" si="4"/>
        <v>5.0703075000000002</v>
      </c>
      <c r="AH9" s="43">
        <v>0.05</v>
      </c>
      <c r="AI9" s="44">
        <f t="shared" si="5"/>
        <v>0.71150000000000002</v>
      </c>
      <c r="AJ9" s="43">
        <v>0.06</v>
      </c>
      <c r="AK9" s="41">
        <f t="shared" si="6"/>
        <v>0.8538</v>
      </c>
      <c r="AL9" s="44">
        <f t="shared" si="7"/>
        <v>1.7884999999999991</v>
      </c>
      <c r="AM9" s="43">
        <v>0.1</v>
      </c>
      <c r="AN9" s="44">
        <f t="shared" si="8"/>
        <v>1.423</v>
      </c>
      <c r="AO9" s="43">
        <v>0</v>
      </c>
      <c r="AP9" s="41">
        <f t="shared" si="9"/>
        <v>0</v>
      </c>
      <c r="AQ9" s="43">
        <v>0</v>
      </c>
      <c r="AR9" s="41">
        <f t="shared" si="10"/>
        <v>0</v>
      </c>
      <c r="AS9" s="45">
        <v>0</v>
      </c>
      <c r="AT9" s="43">
        <v>0</v>
      </c>
      <c r="AU9" s="41">
        <f t="shared" si="11"/>
        <v>0</v>
      </c>
      <c r="AV9" s="41">
        <f t="shared" si="12"/>
        <v>4.7767999999999997</v>
      </c>
      <c r="AW9" s="44">
        <f t="shared" si="13"/>
        <v>9.8471074999999999</v>
      </c>
      <c r="AX9" s="50">
        <f t="shared" si="14"/>
        <v>0.30800368938861561</v>
      </c>
      <c r="AY9" s="45">
        <v>14.23</v>
      </c>
      <c r="AZ9" s="44">
        <f t="shared" si="15"/>
        <v>14.941500000000001</v>
      </c>
      <c r="BA9" s="45">
        <v>34.99</v>
      </c>
      <c r="BB9" s="46">
        <f t="shared" si="16"/>
        <v>0.57297799371248925</v>
      </c>
      <c r="BC9" s="5"/>
      <c r="BD9" s="41">
        <f t="shared" si="17"/>
        <v>0</v>
      </c>
      <c r="BE9" s="44">
        <f t="shared" si="18"/>
        <v>0</v>
      </c>
    </row>
    <row r="10" spans="1:57" ht="15" customHeight="1" x14ac:dyDescent="0.25">
      <c r="A10" s="28">
        <v>9</v>
      </c>
      <c r="B10" s="48"/>
      <c r="C10" s="48"/>
      <c r="D10" s="29" t="s">
        <v>57</v>
      </c>
      <c r="E10" s="29"/>
      <c r="F10" s="29" t="s">
        <v>58</v>
      </c>
      <c r="G10" s="30" t="s">
        <v>59</v>
      </c>
      <c r="H10" s="29" t="s">
        <v>60</v>
      </c>
      <c r="I10" s="29" t="s">
        <v>61</v>
      </c>
      <c r="J10" s="29" t="s">
        <v>62</v>
      </c>
      <c r="K10" s="29" t="s">
        <v>63</v>
      </c>
      <c r="L10" s="31" t="s">
        <v>75</v>
      </c>
      <c r="M10" s="29" t="s">
        <v>77</v>
      </c>
      <c r="N10" s="32"/>
      <c r="O10" s="33"/>
      <c r="P10" s="29" t="s">
        <v>66</v>
      </c>
      <c r="Q10" s="34">
        <f>'[1]Internal Commitment'!H15</f>
        <v>4.0199999999999996</v>
      </c>
      <c r="R10" s="34">
        <f>'[1]Internal Commitment'!I15</f>
        <v>4.1900000000000004</v>
      </c>
      <c r="S10" s="29" t="s">
        <v>67</v>
      </c>
      <c r="T10" s="35">
        <v>30</v>
      </c>
      <c r="U10" s="35">
        <v>25</v>
      </c>
      <c r="V10" s="35">
        <v>11</v>
      </c>
      <c r="W10" s="36">
        <v>6</v>
      </c>
      <c r="X10" s="37">
        <v>4</v>
      </c>
      <c r="Y10" s="49">
        <f t="shared" si="0"/>
        <v>8.2500000000000004E-3</v>
      </c>
      <c r="Z10" s="36">
        <v>56</v>
      </c>
      <c r="AA10" s="39">
        <f t="shared" si="1"/>
        <v>27151.515151515152</v>
      </c>
      <c r="AB10" s="40">
        <v>3500</v>
      </c>
      <c r="AC10" s="44">
        <f t="shared" si="2"/>
        <v>0.12890625</v>
      </c>
      <c r="AD10" s="31" t="s">
        <v>70</v>
      </c>
      <c r="AE10" s="42">
        <f t="shared" si="19"/>
        <v>0.21400000000000002</v>
      </c>
      <c r="AF10" s="44">
        <f t="shared" si="3"/>
        <v>0.89666000000000023</v>
      </c>
      <c r="AG10" s="44">
        <f t="shared" si="4"/>
        <v>5.2155662500000002</v>
      </c>
      <c r="AH10" s="43">
        <v>0.05</v>
      </c>
      <c r="AI10" s="44">
        <f t="shared" si="5"/>
        <v>0.77750000000000008</v>
      </c>
      <c r="AJ10" s="43">
        <v>0.06</v>
      </c>
      <c r="AK10" s="41">
        <f t="shared" si="6"/>
        <v>0.93300000000000005</v>
      </c>
      <c r="AL10" s="44">
        <f t="shared" si="7"/>
        <v>1.7225000000000001</v>
      </c>
      <c r="AM10" s="43">
        <v>0.1</v>
      </c>
      <c r="AN10" s="44">
        <f t="shared" si="8"/>
        <v>1.5550000000000002</v>
      </c>
      <c r="AO10" s="43">
        <v>0</v>
      </c>
      <c r="AP10" s="41">
        <f t="shared" si="9"/>
        <v>0</v>
      </c>
      <c r="AQ10" s="43">
        <v>0</v>
      </c>
      <c r="AR10" s="41">
        <f t="shared" si="10"/>
        <v>0</v>
      </c>
      <c r="AS10" s="45">
        <v>0</v>
      </c>
      <c r="AT10" s="43">
        <v>0</v>
      </c>
      <c r="AU10" s="41">
        <f t="shared" si="11"/>
        <v>0</v>
      </c>
      <c r="AV10" s="41">
        <f t="shared" si="12"/>
        <v>4.9880000000000004</v>
      </c>
      <c r="AW10" s="44">
        <f t="shared" si="13"/>
        <v>10.203566250000002</v>
      </c>
      <c r="AX10" s="50">
        <f t="shared" si="14"/>
        <v>0.34382210610932468</v>
      </c>
      <c r="AY10" s="45">
        <v>15.55</v>
      </c>
      <c r="AZ10" s="44">
        <f t="shared" si="15"/>
        <v>16.327500000000001</v>
      </c>
      <c r="BA10" s="45">
        <v>34.99</v>
      </c>
      <c r="BB10" s="46">
        <f t="shared" si="16"/>
        <v>0.53336667619319811</v>
      </c>
      <c r="BC10" s="5"/>
      <c r="BD10" s="41">
        <f t="shared" si="17"/>
        <v>0</v>
      </c>
      <c r="BE10" s="44">
        <f t="shared" si="18"/>
        <v>0</v>
      </c>
    </row>
    <row r="11" spans="1:57" ht="15" customHeight="1" x14ac:dyDescent="0.25">
      <c r="A11" s="28">
        <v>10</v>
      </c>
      <c r="B11" s="48"/>
      <c r="C11" s="48"/>
      <c r="D11" s="29" t="s">
        <v>57</v>
      </c>
      <c r="E11" s="29"/>
      <c r="F11" s="29" t="s">
        <v>58</v>
      </c>
      <c r="G11" s="30" t="s">
        <v>59</v>
      </c>
      <c r="H11" s="29" t="s">
        <v>60</v>
      </c>
      <c r="I11" s="29" t="s">
        <v>61</v>
      </c>
      <c r="J11" s="29" t="s">
        <v>62</v>
      </c>
      <c r="K11" s="29" t="s">
        <v>63</v>
      </c>
      <c r="L11" s="31" t="s">
        <v>76</v>
      </c>
      <c r="M11" s="29" t="s">
        <v>77</v>
      </c>
      <c r="N11" s="32"/>
      <c r="O11" s="33"/>
      <c r="P11" s="29" t="s">
        <v>66</v>
      </c>
      <c r="Q11" s="34">
        <f>'[1]Internal Commitment'!H16</f>
        <v>4.5599999999999996</v>
      </c>
      <c r="R11" s="34">
        <f>'[1]Internal Commitment'!I16</f>
        <v>4.75</v>
      </c>
      <c r="S11" s="29" t="s">
        <v>67</v>
      </c>
      <c r="T11" s="35">
        <v>30</v>
      </c>
      <c r="U11" s="35">
        <v>25</v>
      </c>
      <c r="V11" s="35">
        <v>12</v>
      </c>
      <c r="W11" s="36">
        <v>7</v>
      </c>
      <c r="X11" s="37">
        <v>4</v>
      </c>
      <c r="Y11" s="49">
        <f t="shared" si="0"/>
        <v>8.9999999999999993E-3</v>
      </c>
      <c r="Z11" s="36">
        <v>56</v>
      </c>
      <c r="AA11" s="39">
        <f t="shared" si="1"/>
        <v>24888.888888888891</v>
      </c>
      <c r="AB11" s="40">
        <v>3500</v>
      </c>
      <c r="AC11" s="44">
        <f t="shared" si="2"/>
        <v>0.140625</v>
      </c>
      <c r="AD11" s="31" t="s">
        <v>70</v>
      </c>
      <c r="AE11" s="42">
        <f t="shared" si="19"/>
        <v>0.21400000000000002</v>
      </c>
      <c r="AF11" s="44">
        <f t="shared" si="3"/>
        <v>1.0165000000000002</v>
      </c>
      <c r="AG11" s="44">
        <f t="shared" si="4"/>
        <v>5.9071250000000006</v>
      </c>
      <c r="AH11" s="43">
        <v>0.05</v>
      </c>
      <c r="AI11" s="44">
        <f t="shared" si="5"/>
        <v>0.91199999999999992</v>
      </c>
      <c r="AJ11" s="43">
        <v>0.06</v>
      </c>
      <c r="AK11" s="41">
        <f t="shared" si="6"/>
        <v>1.0943999999999998</v>
      </c>
      <c r="AL11" s="44">
        <f t="shared" si="7"/>
        <v>1.588000000000001</v>
      </c>
      <c r="AM11" s="43">
        <v>0.1</v>
      </c>
      <c r="AN11" s="44">
        <f t="shared" si="8"/>
        <v>1.8239999999999998</v>
      </c>
      <c r="AO11" s="43">
        <v>0</v>
      </c>
      <c r="AP11" s="41">
        <f t="shared" si="9"/>
        <v>0</v>
      </c>
      <c r="AQ11" s="43">
        <v>0</v>
      </c>
      <c r="AR11" s="41">
        <f t="shared" si="10"/>
        <v>0</v>
      </c>
      <c r="AS11" s="45">
        <v>0</v>
      </c>
      <c r="AT11" s="43">
        <v>0</v>
      </c>
      <c r="AU11" s="41">
        <f t="shared" si="11"/>
        <v>0</v>
      </c>
      <c r="AV11" s="41">
        <f t="shared" si="12"/>
        <v>5.4184000000000001</v>
      </c>
      <c r="AW11" s="44">
        <f t="shared" si="13"/>
        <v>11.325525000000001</v>
      </c>
      <c r="AX11" s="50">
        <f t="shared" si="14"/>
        <v>0.37908305921052621</v>
      </c>
      <c r="AY11" s="45">
        <v>18.239999999999998</v>
      </c>
      <c r="AZ11" s="44">
        <f t="shared" si="15"/>
        <v>19.151999999999997</v>
      </c>
      <c r="BA11" s="45">
        <v>39.99</v>
      </c>
      <c r="BB11" s="46">
        <f t="shared" si="16"/>
        <v>0.521080270067517</v>
      </c>
      <c r="BC11" s="5"/>
      <c r="BD11" s="41">
        <f t="shared" si="17"/>
        <v>0</v>
      </c>
      <c r="BE11" s="44">
        <f t="shared" si="18"/>
        <v>0</v>
      </c>
    </row>
    <row r="12" spans="1:57" ht="15" customHeight="1" x14ac:dyDescent="0.25">
      <c r="A12" s="28">
        <v>11</v>
      </c>
      <c r="B12" s="48"/>
      <c r="C12" s="48"/>
      <c r="D12" s="29" t="s">
        <v>57</v>
      </c>
      <c r="E12" s="29"/>
      <c r="F12" s="29" t="s">
        <v>58</v>
      </c>
      <c r="G12" s="30" t="s">
        <v>59</v>
      </c>
      <c r="H12" s="29" t="s">
        <v>60</v>
      </c>
      <c r="I12" s="29" t="s">
        <v>61</v>
      </c>
      <c r="J12" s="29" t="s">
        <v>62</v>
      </c>
      <c r="K12" s="29" t="s">
        <v>63</v>
      </c>
      <c r="L12" s="31" t="s">
        <v>64</v>
      </c>
      <c r="M12" s="29" t="s">
        <v>78</v>
      </c>
      <c r="N12" s="32"/>
      <c r="O12" s="33"/>
      <c r="P12" s="29" t="s">
        <v>66</v>
      </c>
      <c r="Q12" s="34">
        <f t="shared" ref="Q12:R26" si="20">Q7</f>
        <v>3.21</v>
      </c>
      <c r="R12" s="34">
        <f t="shared" si="20"/>
        <v>3.34</v>
      </c>
      <c r="S12" s="29" t="s">
        <v>67</v>
      </c>
      <c r="T12" s="35">
        <v>30</v>
      </c>
      <c r="U12" s="35">
        <v>25</v>
      </c>
      <c r="V12" s="35">
        <v>9</v>
      </c>
      <c r="W12" s="36">
        <v>4</v>
      </c>
      <c r="X12" s="37">
        <v>4</v>
      </c>
      <c r="Y12" s="49">
        <f t="shared" si="0"/>
        <v>6.7499999999999999E-3</v>
      </c>
      <c r="Z12" s="36">
        <v>56</v>
      </c>
      <c r="AA12" s="39">
        <f t="shared" si="1"/>
        <v>33185.185185185182</v>
      </c>
      <c r="AB12" s="40">
        <v>3500</v>
      </c>
      <c r="AC12" s="44">
        <f t="shared" si="2"/>
        <v>0.10546875000000001</v>
      </c>
      <c r="AD12" s="31" t="s">
        <v>70</v>
      </c>
      <c r="AE12" s="42">
        <f t="shared" si="19"/>
        <v>0.21400000000000002</v>
      </c>
      <c r="AF12" s="44">
        <f t="shared" si="3"/>
        <v>0.71476000000000006</v>
      </c>
      <c r="AG12" s="44">
        <f t="shared" si="4"/>
        <v>4.1602287499999999</v>
      </c>
      <c r="AH12" s="43">
        <v>0.05</v>
      </c>
      <c r="AI12" s="44">
        <f t="shared" si="5"/>
        <v>0.61250000000000004</v>
      </c>
      <c r="AJ12" s="43">
        <v>0.06</v>
      </c>
      <c r="AK12" s="41">
        <f t="shared" si="6"/>
        <v>0.73499999999999999</v>
      </c>
      <c r="AL12" s="44">
        <f t="shared" si="7"/>
        <v>1.8874999999999993</v>
      </c>
      <c r="AM12" s="43">
        <v>0.1</v>
      </c>
      <c r="AN12" s="44">
        <f t="shared" si="8"/>
        <v>1.2250000000000001</v>
      </c>
      <c r="AO12" s="43">
        <v>0</v>
      </c>
      <c r="AP12" s="41">
        <f t="shared" si="9"/>
        <v>0</v>
      </c>
      <c r="AQ12" s="43">
        <v>0</v>
      </c>
      <c r="AR12" s="41">
        <f t="shared" si="10"/>
        <v>0</v>
      </c>
      <c r="AS12" s="45">
        <v>0</v>
      </c>
      <c r="AT12" s="43">
        <v>0</v>
      </c>
      <c r="AU12" s="41">
        <f t="shared" si="11"/>
        <v>0</v>
      </c>
      <c r="AV12" s="41">
        <f t="shared" si="12"/>
        <v>4.4599999999999991</v>
      </c>
      <c r="AW12" s="44">
        <f t="shared" si="13"/>
        <v>8.620228749999999</v>
      </c>
      <c r="AX12" s="50">
        <f t="shared" si="14"/>
        <v>0.29630785714285723</v>
      </c>
      <c r="AY12" s="45">
        <v>12.25</v>
      </c>
      <c r="AZ12" s="44">
        <f t="shared" si="15"/>
        <v>12.862500000000001</v>
      </c>
      <c r="BA12" s="45">
        <v>29.99</v>
      </c>
      <c r="BB12" s="46">
        <f t="shared" si="16"/>
        <v>0.57110703567855947</v>
      </c>
      <c r="BC12" s="5"/>
      <c r="BD12" s="41">
        <f t="shared" si="17"/>
        <v>0</v>
      </c>
      <c r="BE12" s="44">
        <f t="shared" si="18"/>
        <v>0</v>
      </c>
    </row>
    <row r="13" spans="1:57" ht="15" customHeight="1" x14ac:dyDescent="0.25">
      <c r="A13" s="28">
        <v>12</v>
      </c>
      <c r="B13" s="48"/>
      <c r="C13" s="48"/>
      <c r="D13" s="29" t="s">
        <v>57</v>
      </c>
      <c r="E13" s="29"/>
      <c r="F13" s="29" t="s">
        <v>58</v>
      </c>
      <c r="G13" s="30" t="s">
        <v>59</v>
      </c>
      <c r="H13" s="29" t="s">
        <v>60</v>
      </c>
      <c r="I13" s="29" t="s">
        <v>61</v>
      </c>
      <c r="J13" s="29" t="s">
        <v>62</v>
      </c>
      <c r="K13" s="29" t="s">
        <v>63</v>
      </c>
      <c r="L13" s="31" t="s">
        <v>69</v>
      </c>
      <c r="M13" s="29" t="s">
        <v>78</v>
      </c>
      <c r="N13" s="32"/>
      <c r="O13" s="33"/>
      <c r="P13" s="29" t="s">
        <v>66</v>
      </c>
      <c r="Q13" s="34">
        <f t="shared" si="20"/>
        <v>3.19</v>
      </c>
      <c r="R13" s="34">
        <f t="shared" si="20"/>
        <v>3.32</v>
      </c>
      <c r="S13" s="29" t="s">
        <v>67</v>
      </c>
      <c r="T13" s="35">
        <v>30</v>
      </c>
      <c r="U13" s="35">
        <v>25</v>
      </c>
      <c r="V13" s="35">
        <v>9</v>
      </c>
      <c r="W13" s="36">
        <v>4</v>
      </c>
      <c r="X13" s="37">
        <v>4</v>
      </c>
      <c r="Y13" s="49">
        <f t="shared" si="0"/>
        <v>6.7499999999999999E-3</v>
      </c>
      <c r="Z13" s="36">
        <v>56</v>
      </c>
      <c r="AA13" s="39">
        <f t="shared" si="1"/>
        <v>33185.185185185182</v>
      </c>
      <c r="AB13" s="40">
        <v>3500</v>
      </c>
      <c r="AC13" s="44">
        <f t="shared" si="2"/>
        <v>0.10546875000000001</v>
      </c>
      <c r="AD13" s="31" t="s">
        <v>70</v>
      </c>
      <c r="AE13" s="42">
        <f t="shared" si="19"/>
        <v>0.21400000000000002</v>
      </c>
      <c r="AF13" s="44">
        <f t="shared" si="3"/>
        <v>0.71048</v>
      </c>
      <c r="AG13" s="44">
        <f t="shared" si="4"/>
        <v>4.1359487499999998</v>
      </c>
      <c r="AH13" s="43">
        <v>0.05</v>
      </c>
      <c r="AI13" s="44">
        <f t="shared" si="5"/>
        <v>0.61350000000000005</v>
      </c>
      <c r="AJ13" s="43">
        <v>0.06</v>
      </c>
      <c r="AK13" s="41">
        <f t="shared" si="6"/>
        <v>0.73619999999999997</v>
      </c>
      <c r="AL13" s="44">
        <f t="shared" si="7"/>
        <v>1.8864999999999998</v>
      </c>
      <c r="AM13" s="43">
        <v>0.1</v>
      </c>
      <c r="AN13" s="44">
        <f t="shared" si="8"/>
        <v>1.2270000000000001</v>
      </c>
      <c r="AO13" s="43">
        <v>0</v>
      </c>
      <c r="AP13" s="41">
        <f t="shared" si="9"/>
        <v>0</v>
      </c>
      <c r="AQ13" s="43">
        <v>0</v>
      </c>
      <c r="AR13" s="41">
        <f t="shared" si="10"/>
        <v>0</v>
      </c>
      <c r="AS13" s="45">
        <v>0</v>
      </c>
      <c r="AT13" s="43">
        <v>0</v>
      </c>
      <c r="AU13" s="41">
        <f t="shared" si="11"/>
        <v>0</v>
      </c>
      <c r="AV13" s="41">
        <f t="shared" si="12"/>
        <v>4.4631999999999996</v>
      </c>
      <c r="AW13" s="44">
        <f t="shared" si="13"/>
        <v>8.5991487499999995</v>
      </c>
      <c r="AX13" s="50">
        <f t="shared" si="14"/>
        <v>0.29917288101059497</v>
      </c>
      <c r="AY13" s="45">
        <v>12.27</v>
      </c>
      <c r="AZ13" s="44">
        <f t="shared" si="15"/>
        <v>12.8835</v>
      </c>
      <c r="BA13" s="45">
        <v>29.99</v>
      </c>
      <c r="BB13" s="46">
        <f t="shared" si="16"/>
        <v>0.57040680226742235</v>
      </c>
      <c r="BC13" s="5"/>
      <c r="BD13" s="41">
        <f t="shared" si="17"/>
        <v>0</v>
      </c>
      <c r="BE13" s="44">
        <f t="shared" si="18"/>
        <v>0</v>
      </c>
    </row>
    <row r="14" spans="1:57" ht="15" customHeight="1" x14ac:dyDescent="0.25">
      <c r="A14" s="28">
        <v>13</v>
      </c>
      <c r="B14" s="48"/>
      <c r="C14" s="48"/>
      <c r="D14" s="29" t="s">
        <v>57</v>
      </c>
      <c r="E14" s="29"/>
      <c r="F14" s="29" t="s">
        <v>58</v>
      </c>
      <c r="G14" s="30" t="s">
        <v>59</v>
      </c>
      <c r="H14" s="29" t="s">
        <v>60</v>
      </c>
      <c r="I14" s="29" t="s">
        <v>61</v>
      </c>
      <c r="J14" s="29" t="s">
        <v>62</v>
      </c>
      <c r="K14" s="29" t="s">
        <v>63</v>
      </c>
      <c r="L14" s="31" t="s">
        <v>72</v>
      </c>
      <c r="M14" s="29" t="s">
        <v>78</v>
      </c>
      <c r="N14" s="32"/>
      <c r="O14" s="33"/>
      <c r="P14" s="29" t="s">
        <v>66</v>
      </c>
      <c r="Q14" s="34">
        <f t="shared" si="20"/>
        <v>3.92</v>
      </c>
      <c r="R14" s="34">
        <f t="shared" si="20"/>
        <v>4.08</v>
      </c>
      <c r="S14" s="29" t="s">
        <v>67</v>
      </c>
      <c r="T14" s="35">
        <v>30</v>
      </c>
      <c r="U14" s="35">
        <v>25</v>
      </c>
      <c r="V14" s="35">
        <v>10</v>
      </c>
      <c r="W14" s="36">
        <v>5</v>
      </c>
      <c r="X14" s="37">
        <v>4</v>
      </c>
      <c r="Y14" s="49">
        <f t="shared" si="0"/>
        <v>7.4999999999999997E-3</v>
      </c>
      <c r="Z14" s="36">
        <v>56</v>
      </c>
      <c r="AA14" s="39">
        <f t="shared" si="1"/>
        <v>29866.666666666668</v>
      </c>
      <c r="AB14" s="40">
        <v>3500</v>
      </c>
      <c r="AC14" s="44">
        <f t="shared" si="2"/>
        <v>0.1171875</v>
      </c>
      <c r="AD14" s="31" t="s">
        <v>70</v>
      </c>
      <c r="AE14" s="42">
        <f t="shared" si="19"/>
        <v>0.21400000000000002</v>
      </c>
      <c r="AF14" s="44">
        <f t="shared" si="3"/>
        <v>0.87312000000000012</v>
      </c>
      <c r="AG14" s="44">
        <f t="shared" si="4"/>
        <v>5.0703075000000002</v>
      </c>
      <c r="AH14" s="43">
        <v>0.05</v>
      </c>
      <c r="AI14" s="44">
        <f t="shared" si="5"/>
        <v>0.71150000000000002</v>
      </c>
      <c r="AJ14" s="43">
        <v>0.06</v>
      </c>
      <c r="AK14" s="41">
        <f t="shared" si="6"/>
        <v>0.8538</v>
      </c>
      <c r="AL14" s="44">
        <f t="shared" si="7"/>
        <v>1.7884999999999991</v>
      </c>
      <c r="AM14" s="43">
        <v>0.1</v>
      </c>
      <c r="AN14" s="44">
        <f t="shared" si="8"/>
        <v>1.423</v>
      </c>
      <c r="AO14" s="43">
        <v>0</v>
      </c>
      <c r="AP14" s="41">
        <f t="shared" si="9"/>
        <v>0</v>
      </c>
      <c r="AQ14" s="43">
        <v>0</v>
      </c>
      <c r="AR14" s="41">
        <f t="shared" si="10"/>
        <v>0</v>
      </c>
      <c r="AS14" s="45">
        <v>0</v>
      </c>
      <c r="AT14" s="43">
        <v>0</v>
      </c>
      <c r="AU14" s="41">
        <f t="shared" si="11"/>
        <v>0</v>
      </c>
      <c r="AV14" s="41">
        <f t="shared" si="12"/>
        <v>4.7767999999999997</v>
      </c>
      <c r="AW14" s="44">
        <f t="shared" si="13"/>
        <v>9.8471074999999999</v>
      </c>
      <c r="AX14" s="50">
        <f t="shared" si="14"/>
        <v>0.30800368938861561</v>
      </c>
      <c r="AY14" s="45">
        <v>14.23</v>
      </c>
      <c r="AZ14" s="44">
        <f t="shared" si="15"/>
        <v>14.941500000000001</v>
      </c>
      <c r="BA14" s="45">
        <v>34.99</v>
      </c>
      <c r="BB14" s="46">
        <f t="shared" si="16"/>
        <v>0.57297799371248925</v>
      </c>
      <c r="BC14" s="5"/>
      <c r="BD14" s="41">
        <f t="shared" si="17"/>
        <v>0</v>
      </c>
      <c r="BE14" s="44">
        <f t="shared" si="18"/>
        <v>0</v>
      </c>
    </row>
    <row r="15" spans="1:57" ht="15" customHeight="1" x14ac:dyDescent="0.25">
      <c r="A15" s="28">
        <v>14</v>
      </c>
      <c r="B15" s="48"/>
      <c r="C15" s="48"/>
      <c r="D15" s="29" t="s">
        <v>57</v>
      </c>
      <c r="E15" s="29"/>
      <c r="F15" s="29" t="s">
        <v>58</v>
      </c>
      <c r="G15" s="30" t="s">
        <v>59</v>
      </c>
      <c r="H15" s="29" t="s">
        <v>60</v>
      </c>
      <c r="I15" s="29" t="s">
        <v>61</v>
      </c>
      <c r="J15" s="29" t="s">
        <v>62</v>
      </c>
      <c r="K15" s="29" t="s">
        <v>63</v>
      </c>
      <c r="L15" s="31" t="s">
        <v>75</v>
      </c>
      <c r="M15" s="29" t="s">
        <v>78</v>
      </c>
      <c r="N15" s="32"/>
      <c r="O15" s="33"/>
      <c r="P15" s="29" t="s">
        <v>66</v>
      </c>
      <c r="Q15" s="34">
        <f t="shared" si="20"/>
        <v>4.0199999999999996</v>
      </c>
      <c r="R15" s="34">
        <f t="shared" si="20"/>
        <v>4.1900000000000004</v>
      </c>
      <c r="S15" s="29" t="s">
        <v>67</v>
      </c>
      <c r="T15" s="35">
        <v>30</v>
      </c>
      <c r="U15" s="35">
        <v>25</v>
      </c>
      <c r="V15" s="35">
        <v>11</v>
      </c>
      <c r="W15" s="36">
        <v>6</v>
      </c>
      <c r="X15" s="37">
        <v>4</v>
      </c>
      <c r="Y15" s="49">
        <f t="shared" si="0"/>
        <v>8.2500000000000004E-3</v>
      </c>
      <c r="Z15" s="36">
        <v>56</v>
      </c>
      <c r="AA15" s="39">
        <f t="shared" si="1"/>
        <v>27151.515151515152</v>
      </c>
      <c r="AB15" s="40">
        <v>3500</v>
      </c>
      <c r="AC15" s="44">
        <f t="shared" si="2"/>
        <v>0.12890625</v>
      </c>
      <c r="AD15" s="31" t="s">
        <v>70</v>
      </c>
      <c r="AE15" s="42">
        <f t="shared" si="19"/>
        <v>0.21400000000000002</v>
      </c>
      <c r="AF15" s="44">
        <f t="shared" si="3"/>
        <v>0.89666000000000023</v>
      </c>
      <c r="AG15" s="44">
        <f t="shared" si="4"/>
        <v>5.2155662500000002</v>
      </c>
      <c r="AH15" s="43">
        <v>0.05</v>
      </c>
      <c r="AI15" s="44">
        <f t="shared" si="5"/>
        <v>0.77750000000000008</v>
      </c>
      <c r="AJ15" s="43">
        <v>0.06</v>
      </c>
      <c r="AK15" s="41">
        <f t="shared" si="6"/>
        <v>0.93300000000000005</v>
      </c>
      <c r="AL15" s="44">
        <f t="shared" si="7"/>
        <v>1.7225000000000001</v>
      </c>
      <c r="AM15" s="43">
        <v>0.1</v>
      </c>
      <c r="AN15" s="44">
        <f t="shared" si="8"/>
        <v>1.5550000000000002</v>
      </c>
      <c r="AO15" s="43">
        <v>0</v>
      </c>
      <c r="AP15" s="41">
        <f t="shared" si="9"/>
        <v>0</v>
      </c>
      <c r="AQ15" s="43">
        <v>0</v>
      </c>
      <c r="AR15" s="41">
        <f t="shared" si="10"/>
        <v>0</v>
      </c>
      <c r="AS15" s="45">
        <v>0</v>
      </c>
      <c r="AT15" s="43">
        <v>0</v>
      </c>
      <c r="AU15" s="41">
        <f t="shared" si="11"/>
        <v>0</v>
      </c>
      <c r="AV15" s="41">
        <f t="shared" si="12"/>
        <v>4.9880000000000004</v>
      </c>
      <c r="AW15" s="44">
        <f t="shared" si="13"/>
        <v>10.203566250000002</v>
      </c>
      <c r="AX15" s="50">
        <f t="shared" si="14"/>
        <v>0.34382210610932468</v>
      </c>
      <c r="AY15" s="45">
        <v>15.55</v>
      </c>
      <c r="AZ15" s="44">
        <f t="shared" si="15"/>
        <v>16.327500000000001</v>
      </c>
      <c r="BA15" s="45">
        <v>34.99</v>
      </c>
      <c r="BB15" s="46">
        <f t="shared" si="16"/>
        <v>0.53336667619319811</v>
      </c>
      <c r="BC15" s="5"/>
      <c r="BD15" s="41">
        <f t="shared" si="17"/>
        <v>0</v>
      </c>
      <c r="BE15" s="44">
        <f t="shared" si="18"/>
        <v>0</v>
      </c>
    </row>
    <row r="16" spans="1:57" ht="15" customHeight="1" x14ac:dyDescent="0.25">
      <c r="A16" s="28">
        <v>15</v>
      </c>
      <c r="B16" s="48"/>
      <c r="C16" s="48"/>
      <c r="D16" s="29" t="s">
        <v>57</v>
      </c>
      <c r="E16" s="29"/>
      <c r="F16" s="29" t="s">
        <v>58</v>
      </c>
      <c r="G16" s="30" t="s">
        <v>59</v>
      </c>
      <c r="H16" s="29" t="s">
        <v>60</v>
      </c>
      <c r="I16" s="29" t="s">
        <v>61</v>
      </c>
      <c r="J16" s="29" t="s">
        <v>62</v>
      </c>
      <c r="K16" s="29" t="s">
        <v>63</v>
      </c>
      <c r="L16" s="31" t="s">
        <v>76</v>
      </c>
      <c r="M16" s="29" t="s">
        <v>78</v>
      </c>
      <c r="N16" s="32"/>
      <c r="O16" s="33"/>
      <c r="P16" s="29" t="s">
        <v>66</v>
      </c>
      <c r="Q16" s="34">
        <f t="shared" si="20"/>
        <v>4.5599999999999996</v>
      </c>
      <c r="R16" s="34">
        <f t="shared" si="20"/>
        <v>4.75</v>
      </c>
      <c r="S16" s="29" t="s">
        <v>67</v>
      </c>
      <c r="T16" s="35">
        <v>30</v>
      </c>
      <c r="U16" s="35">
        <v>25</v>
      </c>
      <c r="V16" s="35">
        <v>12</v>
      </c>
      <c r="W16" s="36">
        <v>7</v>
      </c>
      <c r="X16" s="37">
        <v>4</v>
      </c>
      <c r="Y16" s="49">
        <f t="shared" si="0"/>
        <v>8.9999999999999993E-3</v>
      </c>
      <c r="Z16" s="36">
        <v>56</v>
      </c>
      <c r="AA16" s="39">
        <f t="shared" si="1"/>
        <v>24888.888888888891</v>
      </c>
      <c r="AB16" s="40">
        <v>3500</v>
      </c>
      <c r="AC16" s="44">
        <f t="shared" si="2"/>
        <v>0.140625</v>
      </c>
      <c r="AD16" s="31" t="s">
        <v>70</v>
      </c>
      <c r="AE16" s="42">
        <f t="shared" si="19"/>
        <v>0.21400000000000002</v>
      </c>
      <c r="AF16" s="44">
        <f t="shared" si="3"/>
        <v>1.0165000000000002</v>
      </c>
      <c r="AG16" s="44">
        <f t="shared" si="4"/>
        <v>5.9071250000000006</v>
      </c>
      <c r="AH16" s="43">
        <v>0.05</v>
      </c>
      <c r="AI16" s="44">
        <f t="shared" si="5"/>
        <v>0.91199999999999992</v>
      </c>
      <c r="AJ16" s="43">
        <v>0.06</v>
      </c>
      <c r="AK16" s="41">
        <f t="shared" si="6"/>
        <v>1.0943999999999998</v>
      </c>
      <c r="AL16" s="44">
        <f t="shared" si="7"/>
        <v>1.588000000000001</v>
      </c>
      <c r="AM16" s="43">
        <v>0.1</v>
      </c>
      <c r="AN16" s="44">
        <f t="shared" si="8"/>
        <v>1.8239999999999998</v>
      </c>
      <c r="AO16" s="43">
        <v>0</v>
      </c>
      <c r="AP16" s="41">
        <f t="shared" si="9"/>
        <v>0</v>
      </c>
      <c r="AQ16" s="43">
        <v>0</v>
      </c>
      <c r="AR16" s="41">
        <f t="shared" si="10"/>
        <v>0</v>
      </c>
      <c r="AS16" s="45">
        <v>0</v>
      </c>
      <c r="AT16" s="43">
        <v>0</v>
      </c>
      <c r="AU16" s="41">
        <f t="shared" si="11"/>
        <v>0</v>
      </c>
      <c r="AV16" s="41">
        <f t="shared" si="12"/>
        <v>5.4184000000000001</v>
      </c>
      <c r="AW16" s="44">
        <f t="shared" si="13"/>
        <v>11.325525000000001</v>
      </c>
      <c r="AX16" s="50">
        <f t="shared" si="14"/>
        <v>0.37908305921052621</v>
      </c>
      <c r="AY16" s="45">
        <v>18.239999999999998</v>
      </c>
      <c r="AZ16" s="44">
        <f t="shared" si="15"/>
        <v>19.151999999999997</v>
      </c>
      <c r="BA16" s="45">
        <v>39.99</v>
      </c>
      <c r="BB16" s="46">
        <f t="shared" si="16"/>
        <v>0.521080270067517</v>
      </c>
      <c r="BC16" s="5"/>
      <c r="BD16" s="41">
        <f t="shared" si="17"/>
        <v>0</v>
      </c>
      <c r="BE16" s="44">
        <f t="shared" si="18"/>
        <v>0</v>
      </c>
    </row>
    <row r="17" spans="1:57" ht="15" customHeight="1" x14ac:dyDescent="0.25">
      <c r="A17" s="28">
        <v>16</v>
      </c>
      <c r="B17" s="48"/>
      <c r="C17" s="48"/>
      <c r="D17" s="29" t="s">
        <v>57</v>
      </c>
      <c r="E17" s="29"/>
      <c r="F17" s="29" t="s">
        <v>58</v>
      </c>
      <c r="G17" s="30" t="s">
        <v>59</v>
      </c>
      <c r="H17" s="29" t="s">
        <v>60</v>
      </c>
      <c r="I17" s="29" t="s">
        <v>61</v>
      </c>
      <c r="J17" s="29" t="s">
        <v>62</v>
      </c>
      <c r="K17" s="29" t="s">
        <v>63</v>
      </c>
      <c r="L17" s="31" t="s">
        <v>64</v>
      </c>
      <c r="M17" s="29" t="s">
        <v>79</v>
      </c>
      <c r="N17" s="32"/>
      <c r="O17" s="33"/>
      <c r="P17" s="29" t="s">
        <v>66</v>
      </c>
      <c r="Q17" s="34">
        <f t="shared" si="20"/>
        <v>3.21</v>
      </c>
      <c r="R17" s="34">
        <f t="shared" si="20"/>
        <v>3.34</v>
      </c>
      <c r="S17" s="29" t="s">
        <v>67</v>
      </c>
      <c r="T17" s="35">
        <v>30</v>
      </c>
      <c r="U17" s="35">
        <v>25</v>
      </c>
      <c r="V17" s="35">
        <v>9</v>
      </c>
      <c r="W17" s="36">
        <v>4</v>
      </c>
      <c r="X17" s="37">
        <v>4</v>
      </c>
      <c r="Y17" s="49">
        <f t="shared" si="0"/>
        <v>6.7499999999999999E-3</v>
      </c>
      <c r="Z17" s="36">
        <v>56</v>
      </c>
      <c r="AA17" s="39">
        <f t="shared" si="1"/>
        <v>33185.185185185182</v>
      </c>
      <c r="AB17" s="40">
        <v>3500</v>
      </c>
      <c r="AC17" s="44">
        <f t="shared" si="2"/>
        <v>0.10546875000000001</v>
      </c>
      <c r="AD17" s="31" t="s">
        <v>70</v>
      </c>
      <c r="AE17" s="42">
        <f t="shared" si="19"/>
        <v>0.21400000000000002</v>
      </c>
      <c r="AF17" s="44">
        <f t="shared" si="3"/>
        <v>0.71476000000000006</v>
      </c>
      <c r="AG17" s="44">
        <f t="shared" si="4"/>
        <v>4.1602287499999999</v>
      </c>
      <c r="AH17" s="43">
        <v>0.05</v>
      </c>
      <c r="AI17" s="44">
        <f t="shared" si="5"/>
        <v>0.61250000000000004</v>
      </c>
      <c r="AJ17" s="43">
        <v>0.06</v>
      </c>
      <c r="AK17" s="41">
        <f t="shared" si="6"/>
        <v>0.73499999999999999</v>
      </c>
      <c r="AL17" s="44">
        <f t="shared" si="7"/>
        <v>1.8874999999999993</v>
      </c>
      <c r="AM17" s="43">
        <v>0.1</v>
      </c>
      <c r="AN17" s="44">
        <f t="shared" si="8"/>
        <v>1.2250000000000001</v>
      </c>
      <c r="AO17" s="43">
        <v>0</v>
      </c>
      <c r="AP17" s="41">
        <f t="shared" si="9"/>
        <v>0</v>
      </c>
      <c r="AQ17" s="43">
        <v>0</v>
      </c>
      <c r="AR17" s="41">
        <f t="shared" si="10"/>
        <v>0</v>
      </c>
      <c r="AS17" s="45">
        <v>0</v>
      </c>
      <c r="AT17" s="43">
        <v>0</v>
      </c>
      <c r="AU17" s="41">
        <f t="shared" si="11"/>
        <v>0</v>
      </c>
      <c r="AV17" s="41">
        <f t="shared" si="12"/>
        <v>4.4599999999999991</v>
      </c>
      <c r="AW17" s="44">
        <f t="shared" si="13"/>
        <v>8.620228749999999</v>
      </c>
      <c r="AX17" s="50">
        <f t="shared" si="14"/>
        <v>0.29630785714285723</v>
      </c>
      <c r="AY17" s="45">
        <v>12.25</v>
      </c>
      <c r="AZ17" s="44">
        <f t="shared" si="15"/>
        <v>12.862500000000001</v>
      </c>
      <c r="BA17" s="45">
        <v>29.99</v>
      </c>
      <c r="BB17" s="46">
        <f t="shared" si="16"/>
        <v>0.57110703567855947</v>
      </c>
      <c r="BC17" s="5"/>
      <c r="BD17" s="41">
        <f t="shared" si="17"/>
        <v>0</v>
      </c>
      <c r="BE17" s="44">
        <f t="shared" si="18"/>
        <v>0</v>
      </c>
    </row>
    <row r="18" spans="1:57" ht="15" customHeight="1" x14ac:dyDescent="0.25">
      <c r="A18" s="28">
        <v>17</v>
      </c>
      <c r="B18" s="48"/>
      <c r="C18" s="48"/>
      <c r="D18" s="29" t="s">
        <v>57</v>
      </c>
      <c r="E18" s="29"/>
      <c r="F18" s="29" t="s">
        <v>58</v>
      </c>
      <c r="G18" s="30" t="s">
        <v>59</v>
      </c>
      <c r="H18" s="29" t="s">
        <v>60</v>
      </c>
      <c r="I18" s="29" t="s">
        <v>61</v>
      </c>
      <c r="J18" s="29" t="s">
        <v>62</v>
      </c>
      <c r="K18" s="29" t="s">
        <v>63</v>
      </c>
      <c r="L18" s="31" t="s">
        <v>69</v>
      </c>
      <c r="M18" s="29" t="s">
        <v>79</v>
      </c>
      <c r="N18" s="32"/>
      <c r="O18" s="33"/>
      <c r="P18" s="29" t="s">
        <v>66</v>
      </c>
      <c r="Q18" s="34">
        <f t="shared" si="20"/>
        <v>3.19</v>
      </c>
      <c r="R18" s="34">
        <f t="shared" si="20"/>
        <v>3.32</v>
      </c>
      <c r="S18" s="29" t="s">
        <v>67</v>
      </c>
      <c r="T18" s="35">
        <v>30</v>
      </c>
      <c r="U18" s="35">
        <v>25</v>
      </c>
      <c r="V18" s="35">
        <v>9</v>
      </c>
      <c r="W18" s="36">
        <v>4</v>
      </c>
      <c r="X18" s="37">
        <v>4</v>
      </c>
      <c r="Y18" s="49">
        <f t="shared" si="0"/>
        <v>6.7499999999999999E-3</v>
      </c>
      <c r="Z18" s="36">
        <v>56</v>
      </c>
      <c r="AA18" s="39">
        <f t="shared" si="1"/>
        <v>33185.185185185182</v>
      </c>
      <c r="AB18" s="40">
        <v>3500</v>
      </c>
      <c r="AC18" s="44">
        <f t="shared" si="2"/>
        <v>0.10546875000000001</v>
      </c>
      <c r="AD18" s="31" t="s">
        <v>70</v>
      </c>
      <c r="AE18" s="42">
        <f t="shared" si="19"/>
        <v>0.21400000000000002</v>
      </c>
      <c r="AF18" s="44">
        <f t="shared" si="3"/>
        <v>0.71048</v>
      </c>
      <c r="AG18" s="44">
        <f t="shared" si="4"/>
        <v>4.1359487499999998</v>
      </c>
      <c r="AH18" s="43">
        <v>0.05</v>
      </c>
      <c r="AI18" s="44">
        <f t="shared" si="5"/>
        <v>0.61350000000000005</v>
      </c>
      <c r="AJ18" s="43">
        <v>0.06</v>
      </c>
      <c r="AK18" s="41">
        <f t="shared" si="6"/>
        <v>0.73619999999999997</v>
      </c>
      <c r="AL18" s="44">
        <f t="shared" si="7"/>
        <v>1.8864999999999998</v>
      </c>
      <c r="AM18" s="43">
        <v>0.1</v>
      </c>
      <c r="AN18" s="44">
        <f t="shared" si="8"/>
        <v>1.2270000000000001</v>
      </c>
      <c r="AO18" s="43">
        <v>0</v>
      </c>
      <c r="AP18" s="41">
        <f t="shared" si="9"/>
        <v>0</v>
      </c>
      <c r="AQ18" s="43">
        <v>0</v>
      </c>
      <c r="AR18" s="41">
        <f t="shared" si="10"/>
        <v>0</v>
      </c>
      <c r="AS18" s="45">
        <v>0</v>
      </c>
      <c r="AT18" s="43">
        <v>0</v>
      </c>
      <c r="AU18" s="41">
        <f t="shared" si="11"/>
        <v>0</v>
      </c>
      <c r="AV18" s="41">
        <f t="shared" si="12"/>
        <v>4.4631999999999996</v>
      </c>
      <c r="AW18" s="44">
        <f t="shared" si="13"/>
        <v>8.5991487499999995</v>
      </c>
      <c r="AX18" s="50">
        <f t="shared" si="14"/>
        <v>0.29917288101059497</v>
      </c>
      <c r="AY18" s="45">
        <v>12.27</v>
      </c>
      <c r="AZ18" s="44">
        <f t="shared" si="15"/>
        <v>12.8835</v>
      </c>
      <c r="BA18" s="45">
        <v>29.99</v>
      </c>
      <c r="BB18" s="46">
        <f t="shared" si="16"/>
        <v>0.57040680226742235</v>
      </c>
      <c r="BC18" s="5"/>
      <c r="BD18" s="41">
        <f t="shared" si="17"/>
        <v>0</v>
      </c>
      <c r="BE18" s="44">
        <f t="shared" si="18"/>
        <v>0</v>
      </c>
    </row>
    <row r="19" spans="1:57" ht="15" customHeight="1" x14ac:dyDescent="0.25">
      <c r="A19" s="28">
        <v>18</v>
      </c>
      <c r="B19" s="48"/>
      <c r="C19" s="48"/>
      <c r="D19" s="29" t="s">
        <v>57</v>
      </c>
      <c r="E19" s="29"/>
      <c r="F19" s="29" t="s">
        <v>58</v>
      </c>
      <c r="G19" s="30" t="s">
        <v>59</v>
      </c>
      <c r="H19" s="29" t="s">
        <v>60</v>
      </c>
      <c r="I19" s="29" t="s">
        <v>61</v>
      </c>
      <c r="J19" s="29" t="s">
        <v>62</v>
      </c>
      <c r="K19" s="29" t="s">
        <v>63</v>
      </c>
      <c r="L19" s="31" t="s">
        <v>72</v>
      </c>
      <c r="M19" s="29" t="s">
        <v>79</v>
      </c>
      <c r="N19" s="32"/>
      <c r="O19" s="33"/>
      <c r="P19" s="29" t="s">
        <v>66</v>
      </c>
      <c r="Q19" s="34">
        <f t="shared" si="20"/>
        <v>3.92</v>
      </c>
      <c r="R19" s="34">
        <f t="shared" si="20"/>
        <v>4.08</v>
      </c>
      <c r="S19" s="29" t="s">
        <v>67</v>
      </c>
      <c r="T19" s="35">
        <v>30</v>
      </c>
      <c r="U19" s="35">
        <v>25</v>
      </c>
      <c r="V19" s="35">
        <v>10</v>
      </c>
      <c r="W19" s="36">
        <v>5</v>
      </c>
      <c r="X19" s="37">
        <v>4</v>
      </c>
      <c r="Y19" s="49">
        <f t="shared" si="0"/>
        <v>7.4999999999999997E-3</v>
      </c>
      <c r="Z19" s="36">
        <v>56</v>
      </c>
      <c r="AA19" s="39">
        <f t="shared" si="1"/>
        <v>29866.666666666668</v>
      </c>
      <c r="AB19" s="40">
        <v>3500</v>
      </c>
      <c r="AC19" s="44">
        <f t="shared" si="2"/>
        <v>0.1171875</v>
      </c>
      <c r="AD19" s="31" t="s">
        <v>70</v>
      </c>
      <c r="AE19" s="42">
        <f t="shared" si="19"/>
        <v>0.21400000000000002</v>
      </c>
      <c r="AF19" s="44">
        <f t="shared" si="3"/>
        <v>0.87312000000000012</v>
      </c>
      <c r="AG19" s="44">
        <f t="shared" si="4"/>
        <v>5.0703075000000002</v>
      </c>
      <c r="AH19" s="43">
        <v>0.05</v>
      </c>
      <c r="AI19" s="44">
        <f t="shared" si="5"/>
        <v>0.71150000000000002</v>
      </c>
      <c r="AJ19" s="43">
        <v>0.06</v>
      </c>
      <c r="AK19" s="41">
        <f t="shared" si="6"/>
        <v>0.8538</v>
      </c>
      <c r="AL19" s="44">
        <f t="shared" si="7"/>
        <v>1.7884999999999991</v>
      </c>
      <c r="AM19" s="43">
        <v>0.1</v>
      </c>
      <c r="AN19" s="44">
        <f t="shared" si="8"/>
        <v>1.423</v>
      </c>
      <c r="AO19" s="43">
        <v>0</v>
      </c>
      <c r="AP19" s="41">
        <f t="shared" si="9"/>
        <v>0</v>
      </c>
      <c r="AQ19" s="43">
        <v>0</v>
      </c>
      <c r="AR19" s="41">
        <f t="shared" si="10"/>
        <v>0</v>
      </c>
      <c r="AS19" s="45">
        <v>0</v>
      </c>
      <c r="AT19" s="43">
        <v>0</v>
      </c>
      <c r="AU19" s="41">
        <f t="shared" si="11"/>
        <v>0</v>
      </c>
      <c r="AV19" s="41">
        <f t="shared" si="12"/>
        <v>4.7767999999999997</v>
      </c>
      <c r="AW19" s="44">
        <f t="shared" si="13"/>
        <v>9.8471074999999999</v>
      </c>
      <c r="AX19" s="50">
        <f t="shared" si="14"/>
        <v>0.30800368938861561</v>
      </c>
      <c r="AY19" s="45">
        <v>14.23</v>
      </c>
      <c r="AZ19" s="44">
        <f t="shared" si="15"/>
        <v>14.941500000000001</v>
      </c>
      <c r="BA19" s="45">
        <v>34.99</v>
      </c>
      <c r="BB19" s="46">
        <f t="shared" si="16"/>
        <v>0.57297799371248925</v>
      </c>
      <c r="BC19" s="5"/>
      <c r="BD19" s="41">
        <f t="shared" si="17"/>
        <v>0</v>
      </c>
      <c r="BE19" s="44">
        <f t="shared" si="18"/>
        <v>0</v>
      </c>
    </row>
    <row r="20" spans="1:57" ht="15" customHeight="1" x14ac:dyDescent="0.25">
      <c r="A20" s="28">
        <v>19</v>
      </c>
      <c r="B20" s="48"/>
      <c r="C20" s="48"/>
      <c r="D20" s="29" t="s">
        <v>57</v>
      </c>
      <c r="E20" s="29"/>
      <c r="F20" s="29" t="s">
        <v>58</v>
      </c>
      <c r="G20" s="30" t="s">
        <v>59</v>
      </c>
      <c r="H20" s="29" t="s">
        <v>60</v>
      </c>
      <c r="I20" s="29" t="s">
        <v>61</v>
      </c>
      <c r="J20" s="29" t="s">
        <v>62</v>
      </c>
      <c r="K20" s="29" t="s">
        <v>63</v>
      </c>
      <c r="L20" s="31" t="s">
        <v>75</v>
      </c>
      <c r="M20" s="29" t="s">
        <v>79</v>
      </c>
      <c r="N20" s="32"/>
      <c r="O20" s="33"/>
      <c r="P20" s="29" t="s">
        <v>66</v>
      </c>
      <c r="Q20" s="34">
        <f t="shared" si="20"/>
        <v>4.0199999999999996</v>
      </c>
      <c r="R20" s="34">
        <f t="shared" si="20"/>
        <v>4.1900000000000004</v>
      </c>
      <c r="S20" s="29" t="s">
        <v>67</v>
      </c>
      <c r="T20" s="35">
        <v>30</v>
      </c>
      <c r="U20" s="35">
        <v>25</v>
      </c>
      <c r="V20" s="35">
        <v>11</v>
      </c>
      <c r="W20" s="36">
        <v>6</v>
      </c>
      <c r="X20" s="37">
        <v>4</v>
      </c>
      <c r="Y20" s="49">
        <f t="shared" si="0"/>
        <v>8.2500000000000004E-3</v>
      </c>
      <c r="Z20" s="36">
        <v>56</v>
      </c>
      <c r="AA20" s="39">
        <f t="shared" si="1"/>
        <v>27151.515151515152</v>
      </c>
      <c r="AB20" s="40">
        <v>3500</v>
      </c>
      <c r="AC20" s="44">
        <f t="shared" si="2"/>
        <v>0.12890625</v>
      </c>
      <c r="AD20" s="31" t="s">
        <v>70</v>
      </c>
      <c r="AE20" s="42">
        <f t="shared" si="19"/>
        <v>0.21400000000000002</v>
      </c>
      <c r="AF20" s="44">
        <f t="shared" si="3"/>
        <v>0.89666000000000023</v>
      </c>
      <c r="AG20" s="44">
        <f t="shared" si="4"/>
        <v>5.2155662500000002</v>
      </c>
      <c r="AH20" s="43">
        <v>0.05</v>
      </c>
      <c r="AI20" s="44">
        <f t="shared" si="5"/>
        <v>0.77750000000000008</v>
      </c>
      <c r="AJ20" s="43">
        <v>0.06</v>
      </c>
      <c r="AK20" s="41">
        <f t="shared" si="6"/>
        <v>0.93300000000000005</v>
      </c>
      <c r="AL20" s="44">
        <f t="shared" si="7"/>
        <v>1.7225000000000001</v>
      </c>
      <c r="AM20" s="43">
        <v>0.1</v>
      </c>
      <c r="AN20" s="44">
        <f t="shared" si="8"/>
        <v>1.5550000000000002</v>
      </c>
      <c r="AO20" s="43">
        <v>0</v>
      </c>
      <c r="AP20" s="41">
        <f t="shared" si="9"/>
        <v>0</v>
      </c>
      <c r="AQ20" s="43">
        <v>0</v>
      </c>
      <c r="AR20" s="41">
        <f t="shared" si="10"/>
        <v>0</v>
      </c>
      <c r="AS20" s="45">
        <v>0</v>
      </c>
      <c r="AT20" s="43">
        <v>0</v>
      </c>
      <c r="AU20" s="41">
        <f t="shared" si="11"/>
        <v>0</v>
      </c>
      <c r="AV20" s="41">
        <f t="shared" si="12"/>
        <v>4.9880000000000004</v>
      </c>
      <c r="AW20" s="44">
        <f t="shared" si="13"/>
        <v>10.203566250000002</v>
      </c>
      <c r="AX20" s="50">
        <f t="shared" si="14"/>
        <v>0.34382210610932468</v>
      </c>
      <c r="AY20" s="45">
        <v>15.55</v>
      </c>
      <c r="AZ20" s="44">
        <f t="shared" si="15"/>
        <v>16.327500000000001</v>
      </c>
      <c r="BA20" s="45">
        <v>34.99</v>
      </c>
      <c r="BB20" s="46">
        <f t="shared" si="16"/>
        <v>0.53336667619319811</v>
      </c>
      <c r="BC20" s="5"/>
      <c r="BD20" s="41">
        <f t="shared" si="17"/>
        <v>0</v>
      </c>
      <c r="BE20" s="44">
        <f t="shared" si="18"/>
        <v>0</v>
      </c>
    </row>
    <row r="21" spans="1:57" ht="15" customHeight="1" x14ac:dyDescent="0.25">
      <c r="A21" s="28">
        <v>20</v>
      </c>
      <c r="B21" s="48"/>
      <c r="C21" s="48"/>
      <c r="D21" s="29" t="s">
        <v>57</v>
      </c>
      <c r="E21" s="29"/>
      <c r="F21" s="29" t="s">
        <v>58</v>
      </c>
      <c r="G21" s="30" t="s">
        <v>59</v>
      </c>
      <c r="H21" s="29" t="s">
        <v>60</v>
      </c>
      <c r="I21" s="29" t="s">
        <v>61</v>
      </c>
      <c r="J21" s="29" t="s">
        <v>62</v>
      </c>
      <c r="K21" s="29" t="s">
        <v>63</v>
      </c>
      <c r="L21" s="31" t="s">
        <v>76</v>
      </c>
      <c r="M21" s="29" t="s">
        <v>79</v>
      </c>
      <c r="N21" s="32"/>
      <c r="O21" s="33"/>
      <c r="P21" s="29" t="s">
        <v>66</v>
      </c>
      <c r="Q21" s="34">
        <f t="shared" si="20"/>
        <v>4.5599999999999996</v>
      </c>
      <c r="R21" s="34">
        <f t="shared" si="20"/>
        <v>4.75</v>
      </c>
      <c r="S21" s="29" t="s">
        <v>67</v>
      </c>
      <c r="T21" s="35">
        <v>30</v>
      </c>
      <c r="U21" s="35">
        <v>25</v>
      </c>
      <c r="V21" s="35">
        <v>12</v>
      </c>
      <c r="W21" s="36">
        <v>7</v>
      </c>
      <c r="X21" s="37">
        <v>4</v>
      </c>
      <c r="Y21" s="49">
        <f t="shared" si="0"/>
        <v>8.9999999999999993E-3</v>
      </c>
      <c r="Z21" s="36">
        <v>56</v>
      </c>
      <c r="AA21" s="39">
        <f t="shared" si="1"/>
        <v>24888.888888888891</v>
      </c>
      <c r="AB21" s="40">
        <v>3500</v>
      </c>
      <c r="AC21" s="44">
        <f t="shared" si="2"/>
        <v>0.140625</v>
      </c>
      <c r="AD21" s="31" t="s">
        <v>70</v>
      </c>
      <c r="AE21" s="42">
        <f t="shared" si="19"/>
        <v>0.21400000000000002</v>
      </c>
      <c r="AF21" s="44">
        <f t="shared" si="3"/>
        <v>1.0165000000000002</v>
      </c>
      <c r="AG21" s="44">
        <f t="shared" si="4"/>
        <v>5.9071250000000006</v>
      </c>
      <c r="AH21" s="43">
        <v>0.05</v>
      </c>
      <c r="AI21" s="44">
        <f t="shared" si="5"/>
        <v>0.91199999999999992</v>
      </c>
      <c r="AJ21" s="43">
        <v>0.06</v>
      </c>
      <c r="AK21" s="41">
        <f t="shared" si="6"/>
        <v>1.0943999999999998</v>
      </c>
      <c r="AL21" s="44">
        <f t="shared" si="7"/>
        <v>1.588000000000001</v>
      </c>
      <c r="AM21" s="43">
        <v>0.1</v>
      </c>
      <c r="AN21" s="44">
        <f t="shared" si="8"/>
        <v>1.8239999999999998</v>
      </c>
      <c r="AO21" s="43">
        <v>0</v>
      </c>
      <c r="AP21" s="41">
        <f t="shared" si="9"/>
        <v>0</v>
      </c>
      <c r="AQ21" s="43">
        <v>0</v>
      </c>
      <c r="AR21" s="41">
        <f t="shared" si="10"/>
        <v>0</v>
      </c>
      <c r="AS21" s="45">
        <v>0</v>
      </c>
      <c r="AT21" s="43">
        <v>0</v>
      </c>
      <c r="AU21" s="41">
        <f t="shared" si="11"/>
        <v>0</v>
      </c>
      <c r="AV21" s="41">
        <f t="shared" si="12"/>
        <v>5.4184000000000001</v>
      </c>
      <c r="AW21" s="44">
        <f t="shared" si="13"/>
        <v>11.325525000000001</v>
      </c>
      <c r="AX21" s="50">
        <f t="shared" si="14"/>
        <v>0.37908305921052621</v>
      </c>
      <c r="AY21" s="45">
        <v>18.239999999999998</v>
      </c>
      <c r="AZ21" s="44">
        <f t="shared" si="15"/>
        <v>19.151999999999997</v>
      </c>
      <c r="BA21" s="45">
        <v>39.99</v>
      </c>
      <c r="BB21" s="46">
        <f t="shared" si="16"/>
        <v>0.521080270067517</v>
      </c>
      <c r="BC21" s="5"/>
      <c r="BD21" s="41">
        <f t="shared" si="17"/>
        <v>0</v>
      </c>
      <c r="BE21" s="44">
        <f t="shared" si="18"/>
        <v>0</v>
      </c>
    </row>
    <row r="22" spans="1:57" ht="15" customHeight="1" x14ac:dyDescent="0.25">
      <c r="A22" s="28">
        <v>21</v>
      </c>
      <c r="B22" s="48"/>
      <c r="C22" s="48"/>
      <c r="D22" s="29" t="s">
        <v>57</v>
      </c>
      <c r="E22" s="29"/>
      <c r="F22" s="29" t="s">
        <v>58</v>
      </c>
      <c r="G22" s="30" t="s">
        <v>59</v>
      </c>
      <c r="H22" s="29" t="s">
        <v>60</v>
      </c>
      <c r="I22" s="29" t="s">
        <v>61</v>
      </c>
      <c r="J22" s="29" t="s">
        <v>62</v>
      </c>
      <c r="K22" s="29" t="s">
        <v>63</v>
      </c>
      <c r="L22" s="31" t="s">
        <v>64</v>
      </c>
      <c r="M22" s="48" t="s">
        <v>80</v>
      </c>
      <c r="N22" s="32"/>
      <c r="O22" s="33"/>
      <c r="P22" s="29" t="s">
        <v>66</v>
      </c>
      <c r="Q22" s="34">
        <f t="shared" si="20"/>
        <v>3.21</v>
      </c>
      <c r="R22" s="34">
        <f t="shared" si="20"/>
        <v>3.34</v>
      </c>
      <c r="S22" s="29" t="s">
        <v>67</v>
      </c>
      <c r="T22" s="35">
        <v>30</v>
      </c>
      <c r="U22" s="35">
        <v>25</v>
      </c>
      <c r="V22" s="35">
        <v>9</v>
      </c>
      <c r="W22" s="36">
        <v>4</v>
      </c>
      <c r="X22" s="37">
        <v>4</v>
      </c>
      <c r="Y22" s="49">
        <f t="shared" si="0"/>
        <v>6.7499999999999999E-3</v>
      </c>
      <c r="Z22" s="36">
        <v>56</v>
      </c>
      <c r="AA22" s="39">
        <f t="shared" si="1"/>
        <v>33185.185185185182</v>
      </c>
      <c r="AB22" s="40">
        <v>3500</v>
      </c>
      <c r="AC22" s="44">
        <f t="shared" si="2"/>
        <v>0.10546875000000001</v>
      </c>
      <c r="AD22" s="31" t="s">
        <v>70</v>
      </c>
      <c r="AE22" s="42">
        <f t="shared" si="19"/>
        <v>0.21400000000000002</v>
      </c>
      <c r="AF22" s="44">
        <f t="shared" si="3"/>
        <v>0.71476000000000006</v>
      </c>
      <c r="AG22" s="44">
        <f t="shared" si="4"/>
        <v>4.1602287499999999</v>
      </c>
      <c r="AH22" s="43">
        <v>0.05</v>
      </c>
      <c r="AI22" s="44">
        <f t="shared" si="5"/>
        <v>0.61250000000000004</v>
      </c>
      <c r="AJ22" s="43">
        <v>0.06</v>
      </c>
      <c r="AK22" s="41">
        <f t="shared" si="6"/>
        <v>0.73499999999999999</v>
      </c>
      <c r="AL22" s="44">
        <f t="shared" si="7"/>
        <v>1.8874999999999993</v>
      </c>
      <c r="AM22" s="43">
        <v>0.1</v>
      </c>
      <c r="AN22" s="44">
        <f t="shared" si="8"/>
        <v>1.2250000000000001</v>
      </c>
      <c r="AO22" s="43">
        <v>0</v>
      </c>
      <c r="AP22" s="41">
        <f t="shared" si="9"/>
        <v>0</v>
      </c>
      <c r="AQ22" s="43">
        <v>0</v>
      </c>
      <c r="AR22" s="41">
        <f t="shared" si="10"/>
        <v>0</v>
      </c>
      <c r="AS22" s="45">
        <v>0</v>
      </c>
      <c r="AT22" s="43">
        <v>0</v>
      </c>
      <c r="AU22" s="41">
        <f t="shared" si="11"/>
        <v>0</v>
      </c>
      <c r="AV22" s="41">
        <f t="shared" si="12"/>
        <v>4.4599999999999991</v>
      </c>
      <c r="AW22" s="44">
        <f t="shared" si="13"/>
        <v>8.620228749999999</v>
      </c>
      <c r="AX22" s="50">
        <f t="shared" si="14"/>
        <v>0.29630785714285723</v>
      </c>
      <c r="AY22" s="45">
        <v>12.25</v>
      </c>
      <c r="AZ22" s="44">
        <f t="shared" si="15"/>
        <v>12.862500000000001</v>
      </c>
      <c r="BA22" s="45">
        <v>29.99</v>
      </c>
      <c r="BB22" s="46">
        <f t="shared" si="16"/>
        <v>0.57110703567855947</v>
      </c>
      <c r="BC22" s="5"/>
      <c r="BD22" s="41">
        <f t="shared" si="17"/>
        <v>0</v>
      </c>
      <c r="BE22" s="44">
        <f t="shared" si="18"/>
        <v>0</v>
      </c>
    </row>
    <row r="23" spans="1:57" ht="15" customHeight="1" x14ac:dyDescent="0.25">
      <c r="A23" s="28">
        <v>22</v>
      </c>
      <c r="B23" s="48"/>
      <c r="C23" s="48"/>
      <c r="D23" s="29" t="s">
        <v>57</v>
      </c>
      <c r="E23" s="29"/>
      <c r="F23" s="29" t="s">
        <v>58</v>
      </c>
      <c r="G23" s="30" t="s">
        <v>59</v>
      </c>
      <c r="H23" s="29" t="s">
        <v>60</v>
      </c>
      <c r="I23" s="29" t="s">
        <v>61</v>
      </c>
      <c r="J23" s="29" t="s">
        <v>62</v>
      </c>
      <c r="K23" s="29" t="s">
        <v>63</v>
      </c>
      <c r="L23" s="31" t="s">
        <v>69</v>
      </c>
      <c r="M23" s="48" t="s">
        <v>80</v>
      </c>
      <c r="N23" s="32"/>
      <c r="O23" s="51"/>
      <c r="P23" s="29" t="s">
        <v>66</v>
      </c>
      <c r="Q23" s="34">
        <f t="shared" si="20"/>
        <v>3.19</v>
      </c>
      <c r="R23" s="34">
        <f t="shared" si="20"/>
        <v>3.32</v>
      </c>
      <c r="S23" s="29" t="s">
        <v>67</v>
      </c>
      <c r="T23" s="35">
        <v>30</v>
      </c>
      <c r="U23" s="35">
        <v>25</v>
      </c>
      <c r="V23" s="35">
        <v>9</v>
      </c>
      <c r="W23" s="36">
        <v>4</v>
      </c>
      <c r="X23" s="37">
        <v>4</v>
      </c>
      <c r="Y23" s="49">
        <f t="shared" si="0"/>
        <v>6.7499999999999999E-3</v>
      </c>
      <c r="Z23" s="36">
        <v>56</v>
      </c>
      <c r="AA23" s="39">
        <f t="shared" si="1"/>
        <v>33185.185185185182</v>
      </c>
      <c r="AB23" s="40">
        <v>3500</v>
      </c>
      <c r="AC23" s="44">
        <f t="shared" si="2"/>
        <v>0.10546875000000001</v>
      </c>
      <c r="AD23" s="31" t="s">
        <v>70</v>
      </c>
      <c r="AE23" s="42">
        <f t="shared" si="19"/>
        <v>0.21400000000000002</v>
      </c>
      <c r="AF23" s="44">
        <f t="shared" si="3"/>
        <v>0.71048</v>
      </c>
      <c r="AG23" s="44">
        <f t="shared" si="4"/>
        <v>4.1359487499999998</v>
      </c>
      <c r="AH23" s="43">
        <v>0.05</v>
      </c>
      <c r="AI23" s="44">
        <f t="shared" si="5"/>
        <v>0.61350000000000005</v>
      </c>
      <c r="AJ23" s="43">
        <v>0.06</v>
      </c>
      <c r="AK23" s="41">
        <f t="shared" si="6"/>
        <v>0.73619999999999997</v>
      </c>
      <c r="AL23" s="44">
        <f t="shared" si="7"/>
        <v>1.8864999999999998</v>
      </c>
      <c r="AM23" s="43">
        <v>0.1</v>
      </c>
      <c r="AN23" s="44">
        <f t="shared" si="8"/>
        <v>1.2270000000000001</v>
      </c>
      <c r="AO23" s="43">
        <v>0</v>
      </c>
      <c r="AP23" s="41">
        <f t="shared" si="9"/>
        <v>0</v>
      </c>
      <c r="AQ23" s="43">
        <v>0</v>
      </c>
      <c r="AR23" s="41">
        <f t="shared" si="10"/>
        <v>0</v>
      </c>
      <c r="AS23" s="45">
        <v>0</v>
      </c>
      <c r="AT23" s="43">
        <v>0</v>
      </c>
      <c r="AU23" s="41">
        <f t="shared" si="11"/>
        <v>0</v>
      </c>
      <c r="AV23" s="41">
        <f t="shared" si="12"/>
        <v>4.4631999999999996</v>
      </c>
      <c r="AW23" s="44">
        <f t="shared" si="13"/>
        <v>8.5991487499999995</v>
      </c>
      <c r="AX23" s="50">
        <f t="shared" si="14"/>
        <v>0.29917288101059497</v>
      </c>
      <c r="AY23" s="45">
        <v>12.27</v>
      </c>
      <c r="AZ23" s="44">
        <f t="shared" si="15"/>
        <v>12.8835</v>
      </c>
      <c r="BA23" s="45">
        <v>29.99</v>
      </c>
      <c r="BB23" s="50">
        <f>IF(ISERROR((BA23-AY23)/BA23),"",(BA23-AY23)/BA23)</f>
        <v>0.59086362120706903</v>
      </c>
      <c r="BC23" s="5"/>
      <c r="BD23" s="41">
        <f t="shared" si="17"/>
        <v>0</v>
      </c>
      <c r="BE23" s="44">
        <f t="shared" si="18"/>
        <v>0</v>
      </c>
    </row>
    <row r="24" spans="1:57" x14ac:dyDescent="0.25">
      <c r="A24" s="28">
        <v>23</v>
      </c>
      <c r="B24" s="48"/>
      <c r="C24" s="48"/>
      <c r="D24" s="29" t="s">
        <v>57</v>
      </c>
      <c r="E24" s="29"/>
      <c r="F24" s="29" t="s">
        <v>58</v>
      </c>
      <c r="G24" s="30" t="s">
        <v>59</v>
      </c>
      <c r="H24" s="29" t="s">
        <v>60</v>
      </c>
      <c r="I24" s="29" t="s">
        <v>61</v>
      </c>
      <c r="J24" s="29" t="s">
        <v>62</v>
      </c>
      <c r="K24" s="29" t="s">
        <v>63</v>
      </c>
      <c r="L24" s="31" t="s">
        <v>72</v>
      </c>
      <c r="M24" s="48" t="s">
        <v>80</v>
      </c>
      <c r="N24" s="32"/>
      <c r="O24" s="51"/>
      <c r="P24" s="29" t="s">
        <v>66</v>
      </c>
      <c r="Q24" s="34">
        <f t="shared" si="20"/>
        <v>3.92</v>
      </c>
      <c r="R24" s="34">
        <f t="shared" si="20"/>
        <v>4.08</v>
      </c>
      <c r="S24" s="29" t="s">
        <v>67</v>
      </c>
      <c r="T24" s="35">
        <v>30</v>
      </c>
      <c r="U24" s="35">
        <v>25</v>
      </c>
      <c r="V24" s="35">
        <v>10</v>
      </c>
      <c r="W24" s="36">
        <v>5</v>
      </c>
      <c r="X24" s="37">
        <v>4</v>
      </c>
      <c r="Y24" s="49">
        <f t="shared" si="0"/>
        <v>7.4999999999999997E-3</v>
      </c>
      <c r="Z24" s="36">
        <v>56</v>
      </c>
      <c r="AA24" s="39">
        <f t="shared" si="1"/>
        <v>29866.666666666668</v>
      </c>
      <c r="AB24" s="40">
        <v>3500</v>
      </c>
      <c r="AC24" s="44">
        <f t="shared" si="2"/>
        <v>0.1171875</v>
      </c>
      <c r="AD24" s="31" t="s">
        <v>70</v>
      </c>
      <c r="AE24" s="42">
        <f t="shared" si="19"/>
        <v>0.21400000000000002</v>
      </c>
      <c r="AF24" s="44">
        <f t="shared" si="3"/>
        <v>0.87312000000000012</v>
      </c>
      <c r="AG24" s="44">
        <f t="shared" si="4"/>
        <v>5.0703075000000002</v>
      </c>
      <c r="AH24" s="43">
        <v>0.05</v>
      </c>
      <c r="AI24" s="44">
        <f t="shared" si="5"/>
        <v>0.71150000000000002</v>
      </c>
      <c r="AJ24" s="43">
        <v>0.06</v>
      </c>
      <c r="AK24" s="41">
        <f t="shared" si="6"/>
        <v>0.8538</v>
      </c>
      <c r="AL24" s="44">
        <f t="shared" si="7"/>
        <v>1.7884999999999991</v>
      </c>
      <c r="AM24" s="43">
        <v>0.1</v>
      </c>
      <c r="AN24" s="44">
        <f t="shared" si="8"/>
        <v>1.423</v>
      </c>
      <c r="AO24" s="43">
        <v>0</v>
      </c>
      <c r="AP24" s="41">
        <f t="shared" si="9"/>
        <v>0</v>
      </c>
      <c r="AQ24" s="43">
        <v>0</v>
      </c>
      <c r="AR24" s="41">
        <f t="shared" si="10"/>
        <v>0</v>
      </c>
      <c r="AS24" s="45">
        <v>0</v>
      </c>
      <c r="AT24" s="43">
        <v>0</v>
      </c>
      <c r="AU24" s="41">
        <f t="shared" si="11"/>
        <v>0</v>
      </c>
      <c r="AV24" s="41">
        <f t="shared" si="12"/>
        <v>4.7767999999999997</v>
      </c>
      <c r="AW24" s="44">
        <f t="shared" si="13"/>
        <v>9.8471074999999999</v>
      </c>
      <c r="AX24" s="50">
        <f t="shared" si="14"/>
        <v>0.30800368938861561</v>
      </c>
      <c r="AY24" s="45">
        <v>14.23</v>
      </c>
      <c r="AZ24" s="44">
        <f t="shared" si="15"/>
        <v>14.941500000000001</v>
      </c>
      <c r="BA24" s="45">
        <v>34.99</v>
      </c>
      <c r="BB24" s="50">
        <f>IF(ISERROR((BA24-AY24)/BA24),"",(BA24-AY24)/BA24)</f>
        <v>0.59331237496427547</v>
      </c>
      <c r="BC24" s="5"/>
      <c r="BD24" s="41">
        <f t="shared" si="17"/>
        <v>0</v>
      </c>
      <c r="BE24" s="44">
        <f t="shared" si="18"/>
        <v>0</v>
      </c>
    </row>
    <row r="25" spans="1:57" x14ac:dyDescent="0.25">
      <c r="A25" s="28">
        <v>24</v>
      </c>
      <c r="B25" s="48"/>
      <c r="C25" s="48"/>
      <c r="D25" s="29" t="s">
        <v>57</v>
      </c>
      <c r="E25" s="29"/>
      <c r="F25" s="29" t="s">
        <v>58</v>
      </c>
      <c r="G25" s="30" t="s">
        <v>59</v>
      </c>
      <c r="H25" s="29" t="s">
        <v>60</v>
      </c>
      <c r="I25" s="29" t="s">
        <v>61</v>
      </c>
      <c r="J25" s="29" t="s">
        <v>62</v>
      </c>
      <c r="K25" s="29" t="s">
        <v>63</v>
      </c>
      <c r="L25" s="31" t="s">
        <v>75</v>
      </c>
      <c r="M25" s="48" t="s">
        <v>80</v>
      </c>
      <c r="N25" s="32"/>
      <c r="O25" s="51"/>
      <c r="P25" s="29" t="s">
        <v>66</v>
      </c>
      <c r="Q25" s="34">
        <f t="shared" si="20"/>
        <v>4.0199999999999996</v>
      </c>
      <c r="R25" s="34">
        <f t="shared" si="20"/>
        <v>4.1900000000000004</v>
      </c>
      <c r="S25" s="29" t="s">
        <v>67</v>
      </c>
      <c r="T25" s="35">
        <v>30</v>
      </c>
      <c r="U25" s="35">
        <v>25</v>
      </c>
      <c r="V25" s="35">
        <v>11</v>
      </c>
      <c r="W25" s="36">
        <v>6</v>
      </c>
      <c r="X25" s="37">
        <v>4</v>
      </c>
      <c r="Y25" s="49">
        <f t="shared" si="0"/>
        <v>8.2500000000000004E-3</v>
      </c>
      <c r="Z25" s="36">
        <v>56</v>
      </c>
      <c r="AA25" s="39">
        <f t="shared" si="1"/>
        <v>27151.515151515152</v>
      </c>
      <c r="AB25" s="40">
        <v>3500</v>
      </c>
      <c r="AC25" s="44">
        <f t="shared" si="2"/>
        <v>0.12890625</v>
      </c>
      <c r="AD25" s="31" t="s">
        <v>70</v>
      </c>
      <c r="AE25" s="42">
        <f t="shared" si="19"/>
        <v>0.21400000000000002</v>
      </c>
      <c r="AF25" s="44">
        <f t="shared" si="3"/>
        <v>0.89666000000000023</v>
      </c>
      <c r="AG25" s="44">
        <f t="shared" si="4"/>
        <v>5.2155662500000002</v>
      </c>
      <c r="AH25" s="43">
        <v>0.05</v>
      </c>
      <c r="AI25" s="44">
        <f t="shared" si="5"/>
        <v>0.77750000000000008</v>
      </c>
      <c r="AJ25" s="43">
        <v>0.06</v>
      </c>
      <c r="AK25" s="41">
        <f t="shared" si="6"/>
        <v>0.93300000000000005</v>
      </c>
      <c r="AL25" s="44">
        <f t="shared" si="7"/>
        <v>1.7225000000000001</v>
      </c>
      <c r="AM25" s="43">
        <v>0.1</v>
      </c>
      <c r="AN25" s="44">
        <f t="shared" si="8"/>
        <v>1.5550000000000002</v>
      </c>
      <c r="AO25" s="43">
        <v>0</v>
      </c>
      <c r="AP25" s="41">
        <f t="shared" si="9"/>
        <v>0</v>
      </c>
      <c r="AQ25" s="43">
        <v>0</v>
      </c>
      <c r="AR25" s="41">
        <f t="shared" si="10"/>
        <v>0</v>
      </c>
      <c r="AS25" s="45">
        <v>0</v>
      </c>
      <c r="AT25" s="43">
        <v>0</v>
      </c>
      <c r="AU25" s="41">
        <f t="shared" si="11"/>
        <v>0</v>
      </c>
      <c r="AV25" s="41">
        <f t="shared" si="12"/>
        <v>4.9880000000000004</v>
      </c>
      <c r="AW25" s="44">
        <f t="shared" si="13"/>
        <v>10.203566250000002</v>
      </c>
      <c r="AX25" s="50">
        <f t="shared" si="14"/>
        <v>0.34382210610932468</v>
      </c>
      <c r="AY25" s="45">
        <v>15.55</v>
      </c>
      <c r="AZ25" s="44">
        <f t="shared" si="15"/>
        <v>16.327500000000001</v>
      </c>
      <c r="BA25" s="45">
        <v>34.99</v>
      </c>
      <c r="BB25" s="50">
        <f>IF(ISERROR((BA25-AY25)/BA25),"",(BA25-AY25)/BA25)</f>
        <v>0.55558731066018863</v>
      </c>
      <c r="BC25" s="5"/>
      <c r="BD25" s="41">
        <f t="shared" si="17"/>
        <v>0</v>
      </c>
      <c r="BE25" s="44">
        <f t="shared" si="18"/>
        <v>0</v>
      </c>
    </row>
    <row r="26" spans="1:57" x14ac:dyDescent="0.25">
      <c r="A26" s="28">
        <v>25</v>
      </c>
      <c r="B26" s="48"/>
      <c r="C26" s="48"/>
      <c r="D26" s="29" t="s">
        <v>57</v>
      </c>
      <c r="E26" s="29"/>
      <c r="F26" s="29" t="s">
        <v>58</v>
      </c>
      <c r="G26" s="30" t="s">
        <v>59</v>
      </c>
      <c r="H26" s="29" t="s">
        <v>60</v>
      </c>
      <c r="I26" s="29" t="s">
        <v>61</v>
      </c>
      <c r="J26" s="29" t="s">
        <v>62</v>
      </c>
      <c r="K26" s="29" t="s">
        <v>63</v>
      </c>
      <c r="L26" s="31" t="s">
        <v>76</v>
      </c>
      <c r="M26" s="48" t="s">
        <v>80</v>
      </c>
      <c r="N26" s="32"/>
      <c r="O26" s="51"/>
      <c r="P26" s="29" t="s">
        <v>66</v>
      </c>
      <c r="Q26" s="34">
        <f t="shared" si="20"/>
        <v>4.5599999999999996</v>
      </c>
      <c r="R26" s="34">
        <f t="shared" si="20"/>
        <v>4.75</v>
      </c>
      <c r="S26" s="29" t="s">
        <v>67</v>
      </c>
      <c r="T26" s="35">
        <v>30</v>
      </c>
      <c r="U26" s="35">
        <v>25</v>
      </c>
      <c r="V26" s="35">
        <v>12</v>
      </c>
      <c r="W26" s="36">
        <v>7</v>
      </c>
      <c r="X26" s="37">
        <v>4</v>
      </c>
      <c r="Y26" s="49">
        <f t="shared" si="0"/>
        <v>8.9999999999999993E-3</v>
      </c>
      <c r="Z26" s="36">
        <v>56</v>
      </c>
      <c r="AA26" s="39">
        <f t="shared" si="1"/>
        <v>24888.888888888891</v>
      </c>
      <c r="AB26" s="40">
        <v>3500</v>
      </c>
      <c r="AC26" s="44">
        <f t="shared" si="2"/>
        <v>0.140625</v>
      </c>
      <c r="AD26" s="31" t="s">
        <v>70</v>
      </c>
      <c r="AE26" s="42">
        <f t="shared" si="19"/>
        <v>0.21400000000000002</v>
      </c>
      <c r="AF26" s="44">
        <f t="shared" si="3"/>
        <v>1.0165000000000002</v>
      </c>
      <c r="AG26" s="44">
        <f t="shared" si="4"/>
        <v>5.9071250000000006</v>
      </c>
      <c r="AH26" s="43">
        <v>0.05</v>
      </c>
      <c r="AI26" s="44">
        <f t="shared" si="5"/>
        <v>0.91199999999999992</v>
      </c>
      <c r="AJ26" s="43">
        <v>0.06</v>
      </c>
      <c r="AK26" s="41">
        <f t="shared" si="6"/>
        <v>1.0943999999999998</v>
      </c>
      <c r="AL26" s="44">
        <f t="shared" si="7"/>
        <v>1.588000000000001</v>
      </c>
      <c r="AM26" s="43">
        <v>0.1</v>
      </c>
      <c r="AN26" s="44">
        <f t="shared" si="8"/>
        <v>1.8239999999999998</v>
      </c>
      <c r="AO26" s="43">
        <v>0</v>
      </c>
      <c r="AP26" s="41">
        <f t="shared" si="9"/>
        <v>0</v>
      </c>
      <c r="AQ26" s="43">
        <v>0</v>
      </c>
      <c r="AR26" s="41">
        <f t="shared" si="10"/>
        <v>0</v>
      </c>
      <c r="AS26" s="45">
        <v>0</v>
      </c>
      <c r="AT26" s="43">
        <v>0</v>
      </c>
      <c r="AU26" s="41">
        <f t="shared" si="11"/>
        <v>0</v>
      </c>
      <c r="AV26" s="41">
        <f t="shared" si="12"/>
        <v>5.4184000000000001</v>
      </c>
      <c r="AW26" s="44">
        <f t="shared" si="13"/>
        <v>11.325525000000001</v>
      </c>
      <c r="AX26" s="50">
        <f t="shared" si="14"/>
        <v>0.37908305921052621</v>
      </c>
      <c r="AY26" s="45">
        <v>18.239999999999998</v>
      </c>
      <c r="AZ26" s="44">
        <f t="shared" si="15"/>
        <v>19.151999999999997</v>
      </c>
      <c r="BA26" s="45">
        <v>39.99</v>
      </c>
      <c r="BB26" s="50">
        <f>IF(ISERROR((BA26-AY26)/BA26),"",(BA26-AY26)/BA26)</f>
        <v>0.54388597149287332</v>
      </c>
      <c r="BC26" s="5"/>
      <c r="BD26" s="41">
        <f t="shared" si="17"/>
        <v>0</v>
      </c>
      <c r="BE26" s="44">
        <f t="shared" si="18"/>
        <v>0</v>
      </c>
    </row>
  </sheetData>
  <sheetProtection insertRows="0" deleteRows="0" sort="0"/>
  <protectedRanges>
    <protectedRange sqref="BA6 T6:W6 BC6:BC26 L7:S26 Y2:AA26 AC2:AC26 AF2:AK26 BB2:BB26 T11:W11 T16:W16 T21:W21 T26:W26 L2:M6 O2:S6 A27:J204 A2:K26 L27:AZ204 AM2:AX26" name="Range1"/>
    <protectedRange sqref="T2:W5 T7:W10 T12:W15 T17:W20 T22:W25" name="Range1_2"/>
    <protectedRange sqref="AB2:AB26" name="Range1_3"/>
    <protectedRange sqref="AD3:AD26" name="Range1_4"/>
    <protectedRange sqref="BA2:BA5 BA7:BA26" name="Range1_5"/>
    <protectedRange sqref="BC2:BC5" name="Range1_6"/>
    <protectedRange sqref="AL2:AL26" name="Range1_1"/>
    <protectedRange sqref="AZ2:AZ26" name="Range1_7"/>
    <protectedRange sqref="K27:K229" name="Range1_1_1"/>
  </protectedRanges>
  <autoFilter ref="A1:BE26"/>
  <phoneticPr fontId="2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[1]Data!#REF!</xm:f>
          </x14:formula1>
          <xm:sqref>S2:S26</xm:sqref>
        </x14:dataValidation>
        <x14:dataValidation type="list" allowBlank="1" showInputMessage="1" showErrorMessage="1">
          <x14:formula1>
            <xm:f>[1]Data!#REF!</xm:f>
          </x14:formula1>
          <xm:sqref>P2:P26</xm:sqref>
        </x14:dataValidation>
        <x14:dataValidation type="list" allowBlank="1" showInputMessage="1" showErrorMessage="1">
          <x14:formula1>
            <xm:f>[1]ValueSelect!#REF!</xm:f>
          </x14:formula1>
          <xm:sqref>F2:F26</xm:sqref>
        </x14:dataValidation>
        <x14:dataValidation type="list" allowBlank="1" showInputMessage="1" showErrorMessage="1">
          <x14:formula1>
            <xm:f>[1]ValueSelect!#REF!</xm:f>
          </x14:formula1>
          <xm:sqref>E2:E26</xm:sqref>
        </x14:dataValidation>
        <x14:dataValidation type="list" allowBlank="1" showInputMessage="1" showErrorMessage="1">
          <x14:formula1>
            <xm:f>[1]ValueSelect!#REF!</xm:f>
          </x14:formula1>
          <xm:sqref>D2:D26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2026-03-18T09:27:47Z</dcterms:created>
  <dcterms:modified xsi:type="dcterms:W3CDTF">2026-03-18T09:28:11Z</dcterms:modified>
</cp:coreProperties>
</file>