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9" i="1" l="1"/>
  <c r="Q9" i="1"/>
  <c r="S9" i="1"/>
  <c r="AB9" i="1"/>
  <c r="AC9" i="1"/>
  <c r="AE9" i="1"/>
  <c r="AH9" i="1"/>
  <c r="AI9" i="1"/>
  <c r="AW9" i="1"/>
  <c r="AK9" i="1"/>
  <c r="AM9" i="1"/>
  <c r="AO9" i="1"/>
  <c r="AS9" i="1"/>
  <c r="AT9" i="1"/>
  <c r="AU9" i="1"/>
  <c r="AV9" i="1"/>
  <c r="AX8" i="1"/>
  <c r="Q8" i="1"/>
  <c r="S8" i="1"/>
  <c r="AB8" i="1"/>
  <c r="AC8" i="1"/>
  <c r="AE8" i="1"/>
  <c r="AH8" i="1"/>
  <c r="AI8" i="1"/>
  <c r="AW8" i="1"/>
  <c r="AK8" i="1"/>
  <c r="AM8" i="1"/>
  <c r="AO8" i="1"/>
  <c r="AS8" i="1"/>
  <c r="AT8" i="1"/>
  <c r="AU8" i="1"/>
  <c r="AV8" i="1"/>
  <c r="AX7" i="1"/>
  <c r="Q7" i="1"/>
  <c r="S7" i="1"/>
  <c r="AB7" i="1"/>
  <c r="AC7" i="1"/>
  <c r="AE7" i="1"/>
  <c r="AH7" i="1"/>
  <c r="AI7" i="1"/>
  <c r="AW7" i="1"/>
  <c r="AK7" i="1"/>
  <c r="AM7" i="1"/>
  <c r="AO7" i="1"/>
  <c r="AS7" i="1"/>
  <c r="AT7" i="1"/>
  <c r="AU7" i="1"/>
  <c r="AV7" i="1"/>
  <c r="AX6" i="1"/>
  <c r="Q6" i="1"/>
  <c r="S6" i="1"/>
  <c r="AB6" i="1"/>
  <c r="AC6" i="1"/>
  <c r="AE6" i="1"/>
  <c r="AH6" i="1"/>
  <c r="AI6" i="1"/>
  <c r="AW6" i="1"/>
  <c r="AK6" i="1"/>
  <c r="AM6" i="1"/>
  <c r="AO6" i="1"/>
  <c r="AS6" i="1"/>
  <c r="AT6" i="1"/>
  <c r="AU6" i="1"/>
  <c r="AV6" i="1"/>
  <c r="AX5" i="1"/>
  <c r="Q5" i="1"/>
  <c r="S5" i="1"/>
  <c r="AB5" i="1"/>
  <c r="AC5" i="1"/>
  <c r="AE5" i="1"/>
  <c r="AH5" i="1"/>
  <c r="AI5" i="1"/>
  <c r="AW5" i="1"/>
  <c r="AK5" i="1"/>
  <c r="AM5" i="1"/>
  <c r="AO5" i="1"/>
  <c r="AS5" i="1"/>
  <c r="AT5" i="1"/>
  <c r="AU5" i="1"/>
  <c r="AV5" i="1"/>
  <c r="AX4" i="1"/>
  <c r="Q4" i="1"/>
  <c r="S4" i="1"/>
  <c r="AB4" i="1"/>
  <c r="AC4" i="1"/>
  <c r="AE4" i="1"/>
  <c r="AH4" i="1"/>
  <c r="AI4" i="1"/>
  <c r="AW4" i="1"/>
  <c r="AK4" i="1"/>
  <c r="AM4" i="1"/>
  <c r="AO4" i="1"/>
  <c r="AS4" i="1"/>
  <c r="AT4" i="1"/>
  <c r="AU4" i="1"/>
  <c r="AV4" i="1"/>
  <c r="AX3" i="1"/>
  <c r="Q3" i="1"/>
  <c r="S3" i="1"/>
  <c r="AB3" i="1"/>
  <c r="AC3" i="1"/>
  <c r="AE3" i="1"/>
  <c r="AH3" i="1"/>
  <c r="AI3" i="1"/>
  <c r="AW3" i="1"/>
  <c r="AK3" i="1"/>
  <c r="AM3" i="1"/>
  <c r="AO3" i="1"/>
  <c r="AS3" i="1"/>
  <c r="AT3" i="1"/>
  <c r="AU3" i="1"/>
  <c r="AV3" i="1"/>
  <c r="AX2" i="1"/>
  <c r="Q2" i="1"/>
  <c r="S2" i="1"/>
  <c r="AB2" i="1"/>
  <c r="AC2" i="1"/>
  <c r="AE2" i="1"/>
  <c r="AH2" i="1"/>
  <c r="AI2" i="1"/>
  <c r="AW2" i="1"/>
  <c r="AK2" i="1"/>
  <c r="AM2" i="1"/>
  <c r="AO2" i="1"/>
  <c r="AS2" i="1"/>
  <c r="AT2" i="1"/>
  <c r="AU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<sst xmlns="http://schemas.openxmlformats.org/spreadsheetml/2006/main" count="165" uniqueCount="102">
  <si>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</si>
  <si>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</si>
  <si>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</si>
  <si>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</si>
  <si>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</si>
  <si>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</si>
  <si>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</si>
  <si>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</si>
  <si>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</si>
  <si>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</si>
  <si>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</si>
  <si>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</si>
  <si>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</si>
  <si>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</si>
  <si>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</si>
  <si>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</si>
  <si>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</si>
  <si>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</si>
  <si>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</si>
  <si>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</si>
  <si>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</si>
  <si>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</si>
  <si>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</si>
  <si>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</si>
  <si>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</si>
  <si>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</si>
  <si>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</si>
  <si>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</si>
  <si>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</si>
  <si>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</si>
  <si>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</si>
  <si>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</si>
  <si>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</si>
  <si>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</si>
  <si>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</si>
  <si>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</si>
  <si>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</si>
  <si>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</si>
  <si>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</si>
  <si>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</si>
  <si>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</si>
  <si>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</si>
  <si>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</si>
  <si>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</si>
  <si>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</si>
  <si>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</si>
  <si>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</si>
  <si>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</si>
  <si>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</si>
  <si>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</si>
  <si>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</si>
  <si>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</si>
  <si>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</si>
  <si>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05CX0417P1-B</t>
    <phoneticPr fontId="9" type="noConversion"/>
  </si>
  <si>
    <t>Regency Heights</t>
  </si>
  <si>
    <t>COMFORTER (SET)</t>
  </si>
  <si>
    <t>Moran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</si>
  <si>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</si>
  <si>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</si>
  <si>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 xml:space="preserve">Comforter/sham face: 100% polyester microfiber 85gsm printed; Comforter Back: 85gsm MF solid,  sheet set: 85gsm solid microfiber. Fitted sheet with 1  pocket on each side. Bonus Pillowcases: 100% Polyester microfiber solid;  Comforter filling: 200gsm poly fill. </t>
    <phoneticPr fontId="9" type="noConversion"/>
  </si>
  <si>
    <t xml:space="preserve">100% Polyester Microfiber,  poly fill  </t>
    <phoneticPr fontId="9" type="noConversion"/>
  </si>
  <si>
    <t>Twin/TXL: 66x90"/20x26+1"/66x96"/39x80+12"/20x30"/20x30"</t>
    <phoneticPr fontId="9" type="noConversion"/>
  </si>
  <si>
    <t>Blue</t>
    <phoneticPr fontId="9" type="noConversion"/>
  </si>
  <si>
    <t>RH10-0900</t>
  </si>
  <si>
    <t>Set</t>
  </si>
  <si>
    <t>Compressed/Knocked Down</t>
  </si>
  <si>
    <t>9404.40.9022</t>
    <phoneticPr fontId="9" type="noConversion"/>
  </si>
  <si>
    <t>05CX0417P1-B</t>
    <phoneticPr fontId="9" type="noConversion"/>
  </si>
  <si>
    <t>Moran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</si>
  <si>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</si>
  <si>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</si>
  <si>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Comforter/sham face: 100% polyester microfiber 85gsm printed; Comforter Back: 85gsm MF solid,  sheet set: 85gsm solid microfiber. Fitted sheet with 1  pocket on each side. Bonus Pillowcases: 100% Polyester microfiber solid;  Comforter filling: 200gsm poly fill. </t>
    <phoneticPr fontId="9" type="noConversion"/>
  </si>
  <si>
    <t>Full: 80x90"/20x26+1"(2)/81x96"/54x75"+15"/20x30"(2)/20x30"(2)</t>
    <phoneticPr fontId="9" type="noConversion"/>
  </si>
  <si>
    <t>Blue</t>
    <phoneticPr fontId="9" type="noConversion"/>
  </si>
  <si>
    <t>RH10-0901</t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</si>
  <si>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</si>
  <si>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</si>
  <si>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</si>
  <si>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Comforter/sham face: 100% polyester microfiber 85gsm printed; Comforter Back: 85gsm MF solid,  sheet set: 85gsm solid microfiber. Fitted sheet with 1  pocket on each side. Bonus Pillowcases: 100% Polyester microfiber solid;  Comforter filling: 200gsm poly fill. </t>
    <phoneticPr fontId="9" type="noConversion"/>
  </si>
  <si>
    <t xml:space="preserve">100% Polyester Microfiber,  poly fill  </t>
    <phoneticPr fontId="9" type="noConversion"/>
  </si>
  <si>
    <t>Queen: 90x90"/20x26+1"(2)/90x102"/60x80"+15"/20x30"(2)/20x30"(2)</t>
    <phoneticPr fontId="9" type="noConversion"/>
  </si>
  <si>
    <t>RH10-0902</t>
  </si>
  <si>
    <t>05CX0417P1-B</t>
    <phoneticPr fontId="9" type="noConversion"/>
  </si>
  <si>
    <t>Moran</t>
    <phoneticPr fontId="9" type="noConversion"/>
  </si>
  <si>
    <t>100% Polyester Printed 9pcs Comforter Set</t>
    <phoneticPr fontId="9" type="noConversion"/>
  </si>
  <si>
    <t>King: 104x90"L/20x36+1"L(2)/108x102"/78x80"+15"/20x40"(2)/20x40"(2)</t>
    <phoneticPr fontId="9" type="noConversion"/>
  </si>
  <si>
    <t>RH10-0903</t>
  </si>
  <si>
    <t>05CX0417P1-C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</si>
  <si>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</si>
  <si>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</si>
  <si>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Twin/TXL: 66x90"/20x26+1"/66x96"/39x80+12"/20x30"/20x30"</t>
    <phoneticPr fontId="9" type="noConversion"/>
  </si>
  <si>
    <t>Plum</t>
    <phoneticPr fontId="9" type="noConversion"/>
  </si>
  <si>
    <t>RH10-0904</t>
    <phoneticPr fontId="9" type="noConversion"/>
  </si>
  <si>
    <t>9404.40.9022</t>
    <phoneticPr fontId="9" type="noConversion"/>
  </si>
  <si>
    <t>05CX0417P1-C</t>
    <phoneticPr fontId="9" type="noConversion"/>
  </si>
  <si>
    <t>Full: 80x90"/20x26+1"(2)/81x96"/54x75"+15"/20x30"(2)/20x30"(2)</t>
    <phoneticPr fontId="9" type="noConversion"/>
  </si>
  <si>
    <t>RH10-0905</t>
  </si>
  <si>
    <t>Queen: 90x90"/20x26+1"(2)/90x102"/60x80"+15"/20x30"(2)/20x30"(2)</t>
    <phoneticPr fontId="9" type="noConversion"/>
  </si>
  <si>
    <t>Plum</t>
    <phoneticPr fontId="9" type="noConversion"/>
  </si>
  <si>
    <t>RH10-0906</t>
  </si>
  <si>
    <t>100% Polyester Printed 9pcs Comforter Set</t>
    <phoneticPr fontId="9" type="noConversion"/>
  </si>
  <si>
    <t>RH10-0907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</si>
</sst>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3" fillId="0" borderId="1" xfId="1" applyFont="1" applyBorder="1" applyAlignment="1">
      <alignment wrapText="1"/>
    </xf>
    <xf numFmtId="176" fontId="1" fillId="0" borderId="1" xfId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176" fontId="1" fillId="0" borderId="1" xfId="0" applyFont="1" applyBorder="1" applyAlignment="1">
      <alignment wrapText="1"/>
    </xf>
    <xf numFmtId="176" fontId="6" fillId="0" borderId="1" xfId="0" applyFont="1" applyFill="1" applyBorder="1"/>
    <xf numFmtId="176" fontId="1" fillId="5" borderId="1" xfId="0" quotePrefix="1" applyFont="1" applyFill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8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3" fillId="0" borderId="1" xfId="1" applyNumberFormat="1" applyFont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0" fontId="0" fillId="5" borderId="1" xfId="0" applyNumberFormat="1" applyFill="1" applyBorder="1" applyAlignment="1">
      <alignment wrapText="1"/>
    </xf>
    <xf numFmtId="176" fontId="1" fillId="0" borderId="3" xfId="1" applyBorder="1" applyAlignment="1">
      <alignment horizontal="center" wrapText="1"/>
    </xf>
    <xf numFmtId="176" fontId="1" fillId="0" borderId="4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474134</xdr:colOff>
      <xdr:row>1</xdr:row>
      <xdr:rowOff>42334</xdr:rowOff>
    </xdr:from>
    <xdr:to>
      <xdr:col>1</xdr:col>
      <xdr:colOff>2400333</xdr:colOff>
      <xdr:row>4</xdr:row>
      <xdr:rowOff>525934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43106656-6BB8-BE38-3427-D49D8B3DF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934" y="1023409"/>
          <a:ext cx="1926199" cy="214095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5</xdr:row>
      <xdr:rowOff>25400</xdr:rowOff>
    </xdr:from>
    <xdr:to>
      <xdr:col>1</xdr:col>
      <xdr:colOff>2510300</xdr:colOff>
      <xdr:row>8</xdr:row>
      <xdr:rowOff>509000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9594C978-D834-0A64-F220-04DCBFF48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8400" y="3406775"/>
          <a:ext cx="2027700" cy="2140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Moran%206%209pcs%20set%20Commitment%203.2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 Office"/>
    </sheetNames>
    <sheetDataSet>
      <sheetData sheetId="0"/>
      <sheetData sheetId="1"/>
      <sheetData sheetId="2"/>
      <sheetData sheetId="3"/>
      <sheetData sheetId="4">
        <row r="3">
          <cell r="J3">
            <v>75.709999999999994</v>
          </cell>
        </row>
        <row r="4">
          <cell r="J4">
            <v>95.89</v>
          </cell>
        </row>
        <row r="5">
          <cell r="J5">
            <v>102.75</v>
          </cell>
        </row>
        <row r="6">
          <cell r="J6">
            <v>119.29</v>
          </cell>
        </row>
        <row r="7">
          <cell r="J7">
            <v>75.709999999999994</v>
          </cell>
        </row>
        <row r="8">
          <cell r="J8">
            <v>95.89</v>
          </cell>
        </row>
        <row r="9">
          <cell r="J9">
            <v>102.75</v>
          </cell>
        </row>
        <row r="10">
          <cell r="J10">
            <v>119.29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"/>
  <sheetViews>
    <sheetView tabSelected="1" topLeftCell="G1" zoomScale="90" zoomScaleNormal="90" workbookViewId="0">
      <selection activeCell="H1" sqref="H1"/>
    </sheetView>
  </sheetViews>
  <sheetFormatPr defaultColWidth="9.28515625" defaultRowHeight="15" x14ac:dyDescent="0.25"/>
  <cols>
    <col min="1" max="1" width="10.28515625" style="1" customWidth="1"/>
    <col min="2" max="2" width="40.570312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5.710937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10.2851562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3.9" customHeight="1" x14ac:dyDescent="0.25">
      <c r="A2" s="36">
        <v>1</v>
      </c>
      <c r="B2" s="59"/>
      <c r="C2" s="37" t="s">
        <v>53</v>
      </c>
      <c r="D2" s="38" t="s">
        <v>54</v>
      </c>
      <c r="E2" s="38"/>
      <c r="F2" s="38" t="s">
        <v>55</v>
      </c>
      <c r="G2" s="39" t="s">
        <v>56</v>
      </c>
      <c r="H2" s="40" t="s">
        <v>57</v>
      </c>
      <c r="I2" s="38" t="s">
        <v>58</v>
      </c>
      <c r="J2" s="38" t="s">
        <v>59</v>
      </c>
      <c r="K2" s="38" t="s">
        <v>60</v>
      </c>
      <c r="L2" s="38" t="s">
        <v>61</v>
      </c>
      <c r="M2" s="38" t="s">
        <v>62</v>
      </c>
      <c r="N2" s="41" t="s">
        <v>63</v>
      </c>
      <c r="O2" s="42"/>
      <c r="P2" s="38" t="s">
        <v>64</v>
      </c>
      <c r="Q2" s="38">
        <f>'[1]Factory cost-SH Office'!J3</f>
        <v>75.709999999999994</v>
      </c>
      <c r="R2" s="43">
        <v>7.7</v>
      </c>
      <c r="S2" s="44">
        <f t="shared" ref="S2:S5" si="0">IF(ISERROR(Q2/R2),"",Q2/R2)</f>
        <v>9.8324675324675308</v>
      </c>
      <c r="T2" s="44">
        <v>9.83</v>
      </c>
      <c r="U2" s="45"/>
      <c r="V2" s="38" t="s">
        <v>65</v>
      </c>
      <c r="W2" s="46">
        <v>42</v>
      </c>
      <c r="X2" s="46">
        <v>32</v>
      </c>
      <c r="Y2" s="46">
        <v>45</v>
      </c>
      <c r="Z2" s="47">
        <v>13.6</v>
      </c>
      <c r="AA2" s="48">
        <v>3</v>
      </c>
      <c r="AB2" s="49">
        <f t="shared" ref="AB2:AB5" si="1">IF(W2="","",W2*X2*Y2/1000000)</f>
        <v>6.0479999999999999E-2</v>
      </c>
      <c r="AC2" s="50">
        <f t="shared" ref="AC2:AC5" si="2">IF(AA2="","",65/AB2*AA2)</f>
        <v>3224.2063492063489</v>
      </c>
      <c r="AD2" s="51">
        <v>4000</v>
      </c>
      <c r="AE2" s="52">
        <f t="shared" ref="AE2:AE5" si="3">IF(ISERROR(AD2/AC2),"",AD2/AC2)</f>
        <v>1.2406153846153847</v>
      </c>
      <c r="AF2" s="38" t="s">
        <v>66</v>
      </c>
      <c r="AG2" s="53">
        <v>0.22800000000000001</v>
      </c>
      <c r="AH2" s="52">
        <f t="shared" ref="AH2:AH5" si="4">IF(ISERROR(S2*AG2),"",S2*AG2)</f>
        <v>2.241802597402597</v>
      </c>
      <c r="AI2" s="52">
        <f>IF(ISERROR(T2+AE2+AH2),"",T2+AE2+AH2)</f>
        <v>13.312417982017982</v>
      </c>
      <c r="AJ2" s="54">
        <v>0</v>
      </c>
      <c r="AK2" s="52">
        <f t="shared" ref="AK2:AK5" si="5">IF(ISERROR(AW2*AJ2),"",AW2*AJ2)</f>
        <v>0</v>
      </c>
      <c r="AL2" s="54">
        <v>0</v>
      </c>
      <c r="AM2" s="52">
        <f t="shared" ref="AM2:AM5" si="6">IF(ISERROR(AW2*AL2),"",AW2*AL2)</f>
        <v>0</v>
      </c>
      <c r="AN2" s="54">
        <v>0</v>
      </c>
      <c r="AO2" s="52">
        <f t="shared" ref="AO2:AO5" si="7">IF(ISERROR(AW2*AN2),"",AW2*AN2)</f>
        <v>0</v>
      </c>
      <c r="AP2" s="52">
        <v>0</v>
      </c>
      <c r="AQ2" s="51">
        <v>0</v>
      </c>
      <c r="AR2" s="54">
        <v>0</v>
      </c>
      <c r="AS2" s="52">
        <f t="shared" ref="AS2:AS5" si="8">IF(ISERROR(AW2*AR2),"",AW2*AR2)</f>
        <v>0</v>
      </c>
      <c r="AT2" s="52">
        <f t="shared" ref="AT2:AT5" si="9">IF(ISERROR(AK2+AM2+AO2+AP2+AS2),"",AK2+AM2+AO2+AP2+AS2)</f>
        <v>0</v>
      </c>
      <c r="AU2" s="55">
        <f t="shared" ref="AU2:AU5" si="10">IF(ISERROR(AI2+AT2),"",AI2+AT2)</f>
        <v>13.312417982017982</v>
      </c>
      <c r="AV2" s="56">
        <f t="shared" ref="AV2:AV5" si="11">IF(ISERROR((AW2-AU2)/AW2),"",(AW2-AU2)/AW2)</f>
        <v>0</v>
      </c>
      <c r="AW2" s="55">
        <f t="shared" ref="AW2:AW5" si="12">AI2</f>
        <v>13.312417982017982</v>
      </c>
      <c r="AX2" s="52">
        <f t="shared" ref="AX2:AX3" si="13">IF(ISERROR(AY2*(1-AZ2)),"",AY2*(1-AZ2))</f>
        <v>45.99</v>
      </c>
      <c r="AY2" s="57">
        <v>45.99</v>
      </c>
      <c r="AZ2" s="54"/>
      <c r="BA2" s="48">
        <v>57</v>
      </c>
    </row>
    <row r="3" spans="1:53" ht="43.9" customHeight="1" x14ac:dyDescent="0.25">
      <c r="A3" s="36">
        <v>2</v>
      </c>
      <c r="B3" s="59"/>
      <c r="C3" s="37" t="s">
        <v>67</v>
      </c>
      <c r="D3" s="38" t="s">
        <v>54</v>
      </c>
      <c r="E3" s="38"/>
      <c r="F3" s="38" t="s">
        <v>55</v>
      </c>
      <c r="G3" s="39" t="s">
        <v>68</v>
      </c>
      <c r="H3" s="40" t="s">
        <v>69</v>
      </c>
      <c r="I3" s="38" t="s">
        <v>70</v>
      </c>
      <c r="J3" s="38" t="s">
        <v>71</v>
      </c>
      <c r="K3" s="38" t="s">
        <v>60</v>
      </c>
      <c r="L3" s="38" t="s">
        <v>72</v>
      </c>
      <c r="M3" s="38" t="s">
        <v>73</v>
      </c>
      <c r="N3" s="41" t="s">
        <v>74</v>
      </c>
      <c r="O3" s="42"/>
      <c r="P3" s="38" t="s">
        <v>64</v>
      </c>
      <c r="Q3" s="38">
        <f>'[1]Factory cost-SH Office'!J4</f>
        <v>95.89</v>
      </c>
      <c r="R3" s="43">
        <v>7.7</v>
      </c>
      <c r="S3" s="44">
        <f t="shared" si="0"/>
        <v>12.453246753246754</v>
      </c>
      <c r="T3" s="44">
        <v>12.45</v>
      </c>
      <c r="U3" s="45"/>
      <c r="V3" s="38" t="s">
        <v>65</v>
      </c>
      <c r="W3" s="46">
        <v>42</v>
      </c>
      <c r="X3" s="46">
        <v>32</v>
      </c>
      <c r="Y3" s="46">
        <v>51</v>
      </c>
      <c r="Z3" s="47">
        <v>16.399999999999999</v>
      </c>
      <c r="AA3" s="48">
        <v>3</v>
      </c>
      <c r="AB3" s="49">
        <f>IF(W3="","",W3*X3*Y3/1000000)</f>
        <v>6.8543999999999994E-2</v>
      </c>
      <c r="AC3" s="50">
        <f t="shared" si="2"/>
        <v>2844.8879551820728</v>
      </c>
      <c r="AD3" s="51">
        <v>4000</v>
      </c>
      <c r="AE3" s="52">
        <f t="shared" si="3"/>
        <v>1.4060307692307692</v>
      </c>
      <c r="AF3" s="38" t="s">
        <v>75</v>
      </c>
      <c r="AG3" s="53">
        <v>0.22800000000000001</v>
      </c>
      <c r="AH3" s="52">
        <f t="shared" si="4"/>
        <v>2.8393402597402599</v>
      </c>
      <c r="AI3" s="52">
        <f>IF(ISERROR(T3+AE3+AH3),"",T3+AE3+AH3)</f>
        <v>16.695371028971028</v>
      </c>
      <c r="AJ3" s="54">
        <v>0</v>
      </c>
      <c r="AK3" s="52">
        <f t="shared" si="5"/>
        <v>0</v>
      </c>
      <c r="AL3" s="54">
        <v>0</v>
      </c>
      <c r="AM3" s="52">
        <f t="shared" si="6"/>
        <v>0</v>
      </c>
      <c r="AN3" s="54">
        <v>0</v>
      </c>
      <c r="AO3" s="52">
        <f t="shared" si="7"/>
        <v>0</v>
      </c>
      <c r="AP3" s="52">
        <v>0</v>
      </c>
      <c r="AQ3" s="51">
        <v>0</v>
      </c>
      <c r="AR3" s="54">
        <v>0</v>
      </c>
      <c r="AS3" s="52">
        <f t="shared" si="8"/>
        <v>0</v>
      </c>
      <c r="AT3" s="52">
        <f t="shared" si="9"/>
        <v>0</v>
      </c>
      <c r="AU3" s="55">
        <f t="shared" si="10"/>
        <v>16.695371028971028</v>
      </c>
      <c r="AV3" s="56">
        <f t="shared" si="11"/>
        <v>0</v>
      </c>
      <c r="AW3" s="55">
        <f t="shared" si="12"/>
        <v>16.695371028971028</v>
      </c>
      <c r="AX3" s="52">
        <f t="shared" si="13"/>
        <v>49.99</v>
      </c>
      <c r="AY3" s="57">
        <v>49.99</v>
      </c>
      <c r="AZ3" s="54"/>
      <c r="BA3" s="48">
        <v>78</v>
      </c>
    </row>
    <row r="4" spans="1:53" ht="43.9" customHeight="1" x14ac:dyDescent="0.25">
      <c r="A4" s="36">
        <v>3</v>
      </c>
      <c r="B4" s="59"/>
      <c r="C4" s="37" t="s">
        <v>53</v>
      </c>
      <c r="D4" s="38" t="s">
        <v>54</v>
      </c>
      <c r="E4" s="38"/>
      <c r="F4" s="38" t="s">
        <v>55</v>
      </c>
      <c r="G4" s="39" t="s">
        <v>68</v>
      </c>
      <c r="H4" s="40" t="s">
        <v>76</v>
      </c>
      <c r="I4" s="38" t="s">
        <v>77</v>
      </c>
      <c r="J4" s="38" t="s">
        <v>78</v>
      </c>
      <c r="K4" s="38" t="s">
        <v>79</v>
      </c>
      <c r="L4" s="38" t="s">
        <v>80</v>
      </c>
      <c r="M4" s="38" t="s">
        <v>62</v>
      </c>
      <c r="N4" s="41" t="s">
        <v>81</v>
      </c>
      <c r="O4" s="42"/>
      <c r="P4" s="38" t="s">
        <v>64</v>
      </c>
      <c r="Q4" s="38">
        <f>'[1]Factory cost-SH Office'!J5</f>
        <v>102.75</v>
      </c>
      <c r="R4" s="43">
        <v>7.7</v>
      </c>
      <c r="S4" s="44">
        <f t="shared" si="0"/>
        <v>13.344155844155845</v>
      </c>
      <c r="T4" s="44">
        <v>13.34</v>
      </c>
      <c r="U4" s="45"/>
      <c r="V4" s="38" t="s">
        <v>65</v>
      </c>
      <c r="W4" s="46">
        <v>42</v>
      </c>
      <c r="X4" s="46">
        <v>32</v>
      </c>
      <c r="Y4" s="46">
        <v>51</v>
      </c>
      <c r="Z4" s="47">
        <v>17.899999999999999</v>
      </c>
      <c r="AA4" s="48">
        <v>3</v>
      </c>
      <c r="AB4" s="49">
        <f t="shared" ref="AB4" si="14">IF(W4="","",W4*X4*Y4/1000000)</f>
        <v>6.8543999999999994E-2</v>
      </c>
      <c r="AC4" s="50">
        <f t="shared" si="2"/>
        <v>2844.8879551820728</v>
      </c>
      <c r="AD4" s="51">
        <v>4000</v>
      </c>
      <c r="AE4" s="52">
        <f t="shared" si="3"/>
        <v>1.4060307692307692</v>
      </c>
      <c r="AF4" s="38" t="s">
        <v>66</v>
      </c>
      <c r="AG4" s="53">
        <v>0.22800000000000001</v>
      </c>
      <c r="AH4" s="52">
        <f t="shared" si="4"/>
        <v>3.0424675324675325</v>
      </c>
      <c r="AI4" s="52">
        <f>IF(ISERROR(T4+AE4+AH4),"",T4+AE4+AH4)</f>
        <v>17.788498301698301</v>
      </c>
      <c r="AJ4" s="54">
        <v>0</v>
      </c>
      <c r="AK4" s="52">
        <f t="shared" si="5"/>
        <v>0</v>
      </c>
      <c r="AL4" s="54">
        <v>0</v>
      </c>
      <c r="AM4" s="52">
        <f t="shared" si="6"/>
        <v>0</v>
      </c>
      <c r="AN4" s="54">
        <v>0</v>
      </c>
      <c r="AO4" s="52">
        <f t="shared" si="7"/>
        <v>0</v>
      </c>
      <c r="AP4" s="52">
        <v>0</v>
      </c>
      <c r="AQ4" s="51">
        <v>0</v>
      </c>
      <c r="AR4" s="54">
        <v>0</v>
      </c>
      <c r="AS4" s="52">
        <f t="shared" si="8"/>
        <v>0</v>
      </c>
      <c r="AT4" s="52">
        <f t="shared" si="9"/>
        <v>0</v>
      </c>
      <c r="AU4" s="55">
        <f t="shared" si="10"/>
        <v>17.788498301698301</v>
      </c>
      <c r="AV4" s="56">
        <f t="shared" si="11"/>
        <v>0</v>
      </c>
      <c r="AW4" s="55">
        <f t="shared" si="12"/>
        <v>17.788498301698301</v>
      </c>
      <c r="AX4" s="52">
        <f>IF(ISERROR(AY4*(1-AZ4)),"",AY4*(1-AZ4))</f>
        <v>54.99</v>
      </c>
      <c r="AY4" s="57">
        <v>54.99</v>
      </c>
      <c r="AZ4" s="54"/>
      <c r="BA4" s="48">
        <v>639</v>
      </c>
    </row>
    <row r="5" spans="1:53" ht="43.15" customHeight="1" x14ac:dyDescent="0.25">
      <c r="A5" s="36">
        <v>4</v>
      </c>
      <c r="B5" s="60"/>
      <c r="C5" s="37" t="s">
        <v>82</v>
      </c>
      <c r="D5" s="38" t="s">
        <v>54</v>
      </c>
      <c r="E5" s="38"/>
      <c r="F5" s="38" t="s">
        <v>55</v>
      </c>
      <c r="G5" s="39" t="s">
        <v>83</v>
      </c>
      <c r="H5" s="40" t="s">
        <v>84</v>
      </c>
      <c r="I5" s="38" t="s">
        <v>77</v>
      </c>
      <c r="J5" s="38" t="s">
        <v>71</v>
      </c>
      <c r="K5" s="38" t="s">
        <v>60</v>
      </c>
      <c r="L5" s="38" t="s">
        <v>85</v>
      </c>
      <c r="M5" s="38" t="s">
        <v>62</v>
      </c>
      <c r="N5" s="41" t="s">
        <v>86</v>
      </c>
      <c r="O5" s="42"/>
      <c r="P5" s="38" t="s">
        <v>64</v>
      </c>
      <c r="Q5" s="38">
        <f>'[1]Factory cost-SH Office'!J6</f>
        <v>119.29</v>
      </c>
      <c r="R5" s="43">
        <v>7.7</v>
      </c>
      <c r="S5" s="44">
        <f t="shared" si="0"/>
        <v>15.492207792207793</v>
      </c>
      <c r="T5" s="44">
        <v>15.49</v>
      </c>
      <c r="U5" s="45"/>
      <c r="V5" s="38" t="s">
        <v>65</v>
      </c>
      <c r="W5" s="46">
        <v>42</v>
      </c>
      <c r="X5" s="46">
        <v>32</v>
      </c>
      <c r="Y5" s="46">
        <v>57</v>
      </c>
      <c r="Z5" s="47">
        <v>20.399999999999999</v>
      </c>
      <c r="AA5" s="48">
        <v>3</v>
      </c>
      <c r="AB5" s="49">
        <f t="shared" si="1"/>
        <v>7.6607999999999996E-2</v>
      </c>
      <c r="AC5" s="50">
        <f t="shared" si="2"/>
        <v>2545.4260651629074</v>
      </c>
      <c r="AD5" s="51">
        <v>4000</v>
      </c>
      <c r="AE5" s="52">
        <f t="shared" si="3"/>
        <v>1.5714461538461537</v>
      </c>
      <c r="AF5" s="38" t="s">
        <v>75</v>
      </c>
      <c r="AG5" s="53">
        <v>0.22800000000000001</v>
      </c>
      <c r="AH5" s="52">
        <f t="shared" si="4"/>
        <v>3.532223376623377</v>
      </c>
      <c r="AI5" s="52">
        <f>IF(ISERROR(T5+AE5+AH5),"",T5+AE5+AH5)</f>
        <v>20.593669530469533</v>
      </c>
      <c r="AJ5" s="54">
        <v>0</v>
      </c>
      <c r="AK5" s="52">
        <f t="shared" si="5"/>
        <v>0</v>
      </c>
      <c r="AL5" s="54">
        <v>0</v>
      </c>
      <c r="AM5" s="52">
        <f t="shared" si="6"/>
        <v>0</v>
      </c>
      <c r="AN5" s="54">
        <v>0</v>
      </c>
      <c r="AO5" s="52">
        <f t="shared" si="7"/>
        <v>0</v>
      </c>
      <c r="AP5" s="52">
        <v>0</v>
      </c>
      <c r="AQ5" s="51">
        <v>0</v>
      </c>
      <c r="AR5" s="54">
        <v>0</v>
      </c>
      <c r="AS5" s="52">
        <f t="shared" si="8"/>
        <v>0</v>
      </c>
      <c r="AT5" s="52">
        <f t="shared" si="9"/>
        <v>0</v>
      </c>
      <c r="AU5" s="55">
        <f t="shared" si="10"/>
        <v>20.593669530469533</v>
      </c>
      <c r="AV5" s="56">
        <f t="shared" si="11"/>
        <v>0</v>
      </c>
      <c r="AW5" s="55">
        <f t="shared" si="12"/>
        <v>20.593669530469533</v>
      </c>
      <c r="AX5" s="52">
        <f>IF(ISERROR(AY5*(1-AZ5)),"",AY5*(1-AZ5))</f>
        <v>64.989999999999995</v>
      </c>
      <c r="AY5" s="57">
        <v>64.989999999999995</v>
      </c>
      <c r="AZ5" s="54"/>
      <c r="BA5" s="48">
        <v>507</v>
      </c>
    </row>
    <row r="6" spans="1:53" ht="43.9" customHeight="1" x14ac:dyDescent="0.25">
      <c r="A6" s="36">
        <v>5</v>
      </c>
      <c r="B6" s="59"/>
      <c r="C6" s="37" t="s">
        <v>87</v>
      </c>
      <c r="D6" s="38" t="s">
        <v>54</v>
      </c>
      <c r="E6" s="38"/>
      <c r="F6" s="38" t="s">
        <v>55</v>
      </c>
      <c r="G6" s="39" t="s">
        <v>83</v>
      </c>
      <c r="H6" s="40" t="s">
        <v>88</v>
      </c>
      <c r="I6" s="38" t="s">
        <v>89</v>
      </c>
      <c r="J6" s="38" t="s">
        <v>71</v>
      </c>
      <c r="K6" s="38" t="s">
        <v>79</v>
      </c>
      <c r="L6" s="38" t="s">
        <v>90</v>
      </c>
      <c r="M6" s="38" t="s">
        <v>91</v>
      </c>
      <c r="N6" s="41" t="s">
        <v>92</v>
      </c>
      <c r="O6" s="58"/>
      <c r="P6" s="38" t="s">
        <v>64</v>
      </c>
      <c r="Q6" s="38">
        <f>'[1]Factory cost-SH Office'!J7</f>
        <v>75.709999999999994</v>
      </c>
      <c r="R6" s="43">
        <v>7.7</v>
      </c>
      <c r="S6" s="44">
        <f t="shared" ref="S6:S9" si="15">IF(ISERROR(Q6/R6),"",Q6/R6)</f>
        <v>9.8324675324675308</v>
      </c>
      <c r="T6" s="44">
        <v>9.83</v>
      </c>
      <c r="U6" s="45"/>
      <c r="V6" s="38" t="s">
        <v>65</v>
      </c>
      <c r="W6" s="46">
        <v>42</v>
      </c>
      <c r="X6" s="46">
        <v>32</v>
      </c>
      <c r="Y6" s="46">
        <v>45</v>
      </c>
      <c r="Z6" s="47">
        <v>13.6</v>
      </c>
      <c r="AA6" s="48">
        <v>3</v>
      </c>
      <c r="AB6" s="49">
        <f t="shared" ref="AB6" si="16">IF(W6="","",W6*X6*Y6/1000000)</f>
        <v>6.0479999999999999E-2</v>
      </c>
      <c r="AC6" s="50">
        <f t="shared" ref="AC6:AC9" si="17">IF(AA6="","",65/AB6*AA6)</f>
        <v>3224.2063492063489</v>
      </c>
      <c r="AD6" s="51">
        <v>4000</v>
      </c>
      <c r="AE6" s="52">
        <f t="shared" ref="AE6:AE9" si="18">IF(ISERROR(AD6/AC6),"",AD6/AC6)</f>
        <v>1.2406153846153847</v>
      </c>
      <c r="AF6" s="38" t="s">
        <v>93</v>
      </c>
      <c r="AG6" s="53">
        <v>0.22800000000000001</v>
      </c>
      <c r="AH6" s="52">
        <f t="shared" ref="AH6:AH9" si="19">IF(ISERROR(S6*AG6),"",S6*AG6)</f>
        <v>2.241802597402597</v>
      </c>
      <c r="AI6" s="52">
        <f>IF(ISERROR(T6+AE6+AH6),"",T6+AE6+AH6)</f>
        <v>13.312417982017982</v>
      </c>
      <c r="AJ6" s="54">
        <v>0</v>
      </c>
      <c r="AK6" s="52">
        <f t="shared" ref="AK6:AK9" si="20">IF(ISERROR(AW6*AJ6),"",AW6*AJ6)</f>
        <v>0</v>
      </c>
      <c r="AL6" s="54">
        <v>0</v>
      </c>
      <c r="AM6" s="52">
        <f t="shared" ref="AM6:AM9" si="21">IF(ISERROR(AW6*AL6),"",AW6*AL6)</f>
        <v>0</v>
      </c>
      <c r="AN6" s="54">
        <v>0</v>
      </c>
      <c r="AO6" s="52">
        <f t="shared" ref="AO6:AO9" si="22">IF(ISERROR(AW6*AN6),"",AW6*AN6)</f>
        <v>0</v>
      </c>
      <c r="AP6" s="52">
        <v>0</v>
      </c>
      <c r="AQ6" s="51">
        <v>0</v>
      </c>
      <c r="AR6" s="54">
        <v>0</v>
      </c>
      <c r="AS6" s="52">
        <f t="shared" ref="AS6:AS9" si="23">IF(ISERROR(AW6*AR6),"",AW6*AR6)</f>
        <v>0</v>
      </c>
      <c r="AT6" s="52">
        <f t="shared" ref="AT6:AT9" si="24">IF(ISERROR(AK6+AM6+AO6+AP6+AS6),"",AK6+AM6+AO6+AP6+AS6)</f>
        <v>0</v>
      </c>
      <c r="AU6" s="55">
        <f t="shared" ref="AU6:AU9" si="25">IF(ISERROR(AI6+AT6),"",AI6+AT6)</f>
        <v>13.312417982017982</v>
      </c>
      <c r="AV6" s="56">
        <f t="shared" ref="AV6:AV9" si="26">IF(ISERROR((AW6-AU6)/AW6),"",(AW6-AU6)/AW6)</f>
        <v>0</v>
      </c>
      <c r="AW6" s="55">
        <f t="shared" ref="AW6:AW9" si="27">AI6</f>
        <v>13.312417982017982</v>
      </c>
      <c r="AX6" s="52">
        <f t="shared" ref="AX6:AX7" si="28">IF(ISERROR(AY6*(1-AZ6)),"",AY6*(1-AZ6))</f>
        <v>45.99</v>
      </c>
      <c r="AY6" s="57">
        <v>45.99</v>
      </c>
      <c r="AZ6" s="54"/>
      <c r="BA6" s="48">
        <v>57</v>
      </c>
    </row>
    <row r="7" spans="1:53" ht="43.9" customHeight="1" x14ac:dyDescent="0.25">
      <c r="A7" s="36">
        <v>6</v>
      </c>
      <c r="B7" s="59"/>
      <c r="C7" s="37" t="s">
        <v>94</v>
      </c>
      <c r="D7" s="38" t="s">
        <v>54</v>
      </c>
      <c r="E7" s="38"/>
      <c r="F7" s="38" t="s">
        <v>55</v>
      </c>
      <c r="G7" s="39" t="s">
        <v>68</v>
      </c>
      <c r="H7" s="40" t="s">
        <v>84</v>
      </c>
      <c r="I7" s="38" t="s">
        <v>70</v>
      </c>
      <c r="J7" s="38" t="s">
        <v>71</v>
      </c>
      <c r="K7" s="38" t="s">
        <v>60</v>
      </c>
      <c r="L7" s="38" t="s">
        <v>95</v>
      </c>
      <c r="M7" s="38" t="s">
        <v>91</v>
      </c>
      <c r="N7" s="41" t="s">
        <v>96</v>
      </c>
      <c r="O7" s="58"/>
      <c r="P7" s="38" t="s">
        <v>64</v>
      </c>
      <c r="Q7" s="38">
        <f>'[1]Factory cost-SH Office'!J8</f>
        <v>95.89</v>
      </c>
      <c r="R7" s="43">
        <v>7.7</v>
      </c>
      <c r="S7" s="44">
        <f t="shared" si="15"/>
        <v>12.453246753246754</v>
      </c>
      <c r="T7" s="44">
        <v>12.45</v>
      </c>
      <c r="U7" s="45"/>
      <c r="V7" s="38" t="s">
        <v>65</v>
      </c>
      <c r="W7" s="46">
        <v>42</v>
      </c>
      <c r="X7" s="46">
        <v>32</v>
      </c>
      <c r="Y7" s="46">
        <v>51</v>
      </c>
      <c r="Z7" s="47">
        <v>16.399999999999999</v>
      </c>
      <c r="AA7" s="48">
        <v>3</v>
      </c>
      <c r="AB7" s="49">
        <f>IF(W7="","",W7*X7*Y7/1000000)</f>
        <v>6.8543999999999994E-2</v>
      </c>
      <c r="AC7" s="50">
        <f t="shared" si="17"/>
        <v>2844.8879551820728</v>
      </c>
      <c r="AD7" s="51">
        <v>4000</v>
      </c>
      <c r="AE7" s="52">
        <f t="shared" si="18"/>
        <v>1.4060307692307692</v>
      </c>
      <c r="AF7" s="38" t="s">
        <v>75</v>
      </c>
      <c r="AG7" s="53">
        <v>0.22800000000000001</v>
      </c>
      <c r="AH7" s="52">
        <f t="shared" si="19"/>
        <v>2.8393402597402599</v>
      </c>
      <c r="AI7" s="52">
        <f>IF(ISERROR(T7+AE7+AH7),"",T7+AE7+AH7)</f>
        <v>16.695371028971028</v>
      </c>
      <c r="AJ7" s="54">
        <v>0</v>
      </c>
      <c r="AK7" s="52">
        <f t="shared" si="20"/>
        <v>0</v>
      </c>
      <c r="AL7" s="54">
        <v>0</v>
      </c>
      <c r="AM7" s="52">
        <f t="shared" si="21"/>
        <v>0</v>
      </c>
      <c r="AN7" s="54">
        <v>0</v>
      </c>
      <c r="AO7" s="52">
        <f t="shared" si="22"/>
        <v>0</v>
      </c>
      <c r="AP7" s="52">
        <v>0</v>
      </c>
      <c r="AQ7" s="51">
        <v>0</v>
      </c>
      <c r="AR7" s="54">
        <v>0</v>
      </c>
      <c r="AS7" s="52">
        <f t="shared" si="23"/>
        <v>0</v>
      </c>
      <c r="AT7" s="52">
        <f t="shared" si="24"/>
        <v>0</v>
      </c>
      <c r="AU7" s="55">
        <f t="shared" si="25"/>
        <v>16.695371028971028</v>
      </c>
      <c r="AV7" s="56">
        <f t="shared" si="26"/>
        <v>0</v>
      </c>
      <c r="AW7" s="55">
        <f t="shared" si="27"/>
        <v>16.695371028971028</v>
      </c>
      <c r="AX7" s="52">
        <f t="shared" si="28"/>
        <v>49.99</v>
      </c>
      <c r="AY7" s="57">
        <v>49.99</v>
      </c>
      <c r="AZ7" s="54"/>
      <c r="BA7" s="48">
        <v>78</v>
      </c>
    </row>
    <row r="8" spans="1:53" ht="43.9" customHeight="1" x14ac:dyDescent="0.25">
      <c r="A8" s="36">
        <v>7</v>
      </c>
      <c r="B8" s="59"/>
      <c r="C8" s="37" t="s">
        <v>94</v>
      </c>
      <c r="D8" s="38" t="s">
        <v>54</v>
      </c>
      <c r="E8" s="38"/>
      <c r="F8" s="38" t="s">
        <v>55</v>
      </c>
      <c r="G8" s="39" t="s">
        <v>68</v>
      </c>
      <c r="H8" s="40" t="s">
        <v>69</v>
      </c>
      <c r="I8" s="38" t="s">
        <v>70</v>
      </c>
      <c r="J8" s="38" t="s">
        <v>71</v>
      </c>
      <c r="K8" s="38" t="s">
        <v>60</v>
      </c>
      <c r="L8" s="38" t="s">
        <v>97</v>
      </c>
      <c r="M8" s="38" t="s">
        <v>98</v>
      </c>
      <c r="N8" s="41" t="s">
        <v>99</v>
      </c>
      <c r="O8" s="58"/>
      <c r="P8" s="38" t="s">
        <v>64</v>
      </c>
      <c r="Q8" s="38">
        <f>'[1]Factory cost-SH Office'!J9</f>
        <v>102.75</v>
      </c>
      <c r="R8" s="43">
        <v>7.7</v>
      </c>
      <c r="S8" s="44">
        <f t="shared" si="15"/>
        <v>13.344155844155845</v>
      </c>
      <c r="T8" s="44">
        <v>13.34</v>
      </c>
      <c r="U8" s="45"/>
      <c r="V8" s="38" t="s">
        <v>65</v>
      </c>
      <c r="W8" s="46">
        <v>42</v>
      </c>
      <c r="X8" s="46">
        <v>32</v>
      </c>
      <c r="Y8" s="46">
        <v>51</v>
      </c>
      <c r="Z8" s="47">
        <v>17.899999999999999</v>
      </c>
      <c r="AA8" s="48">
        <v>3</v>
      </c>
      <c r="AB8" s="49">
        <f t="shared" ref="AB8:AB9" si="29">IF(W8="","",W8*X8*Y8/1000000)</f>
        <v>6.8543999999999994E-2</v>
      </c>
      <c r="AC8" s="50">
        <f t="shared" si="17"/>
        <v>2844.8879551820728</v>
      </c>
      <c r="AD8" s="51">
        <v>4000</v>
      </c>
      <c r="AE8" s="52">
        <f t="shared" si="18"/>
        <v>1.4060307692307692</v>
      </c>
      <c r="AF8" s="38" t="s">
        <v>75</v>
      </c>
      <c r="AG8" s="53">
        <v>0.22800000000000001</v>
      </c>
      <c r="AH8" s="52">
        <f t="shared" si="19"/>
        <v>3.0424675324675325</v>
      </c>
      <c r="AI8" s="52">
        <f>IF(ISERROR(T8+AE8+AH8),"",T8+AE8+AH8)</f>
        <v>17.788498301698301</v>
      </c>
      <c r="AJ8" s="54">
        <v>0</v>
      </c>
      <c r="AK8" s="52">
        <f t="shared" si="20"/>
        <v>0</v>
      </c>
      <c r="AL8" s="54">
        <v>0</v>
      </c>
      <c r="AM8" s="52">
        <f t="shared" si="21"/>
        <v>0</v>
      </c>
      <c r="AN8" s="54">
        <v>0</v>
      </c>
      <c r="AO8" s="52">
        <f t="shared" si="22"/>
        <v>0</v>
      </c>
      <c r="AP8" s="52">
        <v>0</v>
      </c>
      <c r="AQ8" s="51">
        <v>0</v>
      </c>
      <c r="AR8" s="54">
        <v>0</v>
      </c>
      <c r="AS8" s="52">
        <f t="shared" si="23"/>
        <v>0</v>
      </c>
      <c r="AT8" s="52">
        <f t="shared" si="24"/>
        <v>0</v>
      </c>
      <c r="AU8" s="55">
        <f t="shared" si="25"/>
        <v>17.788498301698301</v>
      </c>
      <c r="AV8" s="56">
        <f t="shared" si="26"/>
        <v>0</v>
      </c>
      <c r="AW8" s="55">
        <f t="shared" si="27"/>
        <v>17.788498301698301</v>
      </c>
      <c r="AX8" s="52">
        <f>IF(ISERROR(AY8*(1-AZ8)),"",AY8*(1-AZ8))</f>
        <v>54.99</v>
      </c>
      <c r="AY8" s="57">
        <v>54.99</v>
      </c>
      <c r="AZ8" s="54"/>
      <c r="BA8" s="48">
        <v>639</v>
      </c>
    </row>
    <row r="9" spans="1:53" ht="43.15" customHeight="1" x14ac:dyDescent="0.25">
      <c r="A9" s="36">
        <v>8</v>
      </c>
      <c r="B9" s="60"/>
      <c r="C9" s="37" t="s">
        <v>87</v>
      </c>
      <c r="D9" s="38" t="s">
        <v>54</v>
      </c>
      <c r="E9" s="38"/>
      <c r="F9" s="38" t="s">
        <v>55</v>
      </c>
      <c r="G9" s="39" t="s">
        <v>68</v>
      </c>
      <c r="H9" s="40" t="s">
        <v>100</v>
      </c>
      <c r="I9" s="38" t="s">
        <v>70</v>
      </c>
      <c r="J9" s="38" t="s">
        <v>71</v>
      </c>
      <c r="K9" s="38" t="s">
        <v>60</v>
      </c>
      <c r="L9" s="38" t="s">
        <v>85</v>
      </c>
      <c r="M9" s="38" t="s">
        <v>91</v>
      </c>
      <c r="N9" s="41" t="s">
        <v>101</v>
      </c>
      <c r="O9" s="58"/>
      <c r="P9" s="38" t="s">
        <v>64</v>
      </c>
      <c r="Q9" s="38">
        <f>'[1]Factory cost-SH Office'!J10</f>
        <v>119.29</v>
      </c>
      <c r="R9" s="43">
        <v>7.7</v>
      </c>
      <c r="S9" s="44">
        <f t="shared" si="15"/>
        <v>15.492207792207793</v>
      </c>
      <c r="T9" s="44">
        <v>15.49</v>
      </c>
      <c r="U9" s="45"/>
      <c r="V9" s="38" t="s">
        <v>65</v>
      </c>
      <c r="W9" s="46">
        <v>42</v>
      </c>
      <c r="X9" s="46">
        <v>32</v>
      </c>
      <c r="Y9" s="46">
        <v>57</v>
      </c>
      <c r="Z9" s="47">
        <v>20.399999999999999</v>
      </c>
      <c r="AA9" s="48">
        <v>3</v>
      </c>
      <c r="AB9" s="49">
        <f t="shared" si="29"/>
        <v>7.6607999999999996E-2</v>
      </c>
      <c r="AC9" s="50">
        <f t="shared" si="17"/>
        <v>2545.4260651629074</v>
      </c>
      <c r="AD9" s="51">
        <v>4000</v>
      </c>
      <c r="AE9" s="52">
        <f t="shared" si="18"/>
        <v>1.5714461538461537</v>
      </c>
      <c r="AF9" s="38" t="s">
        <v>75</v>
      </c>
      <c r="AG9" s="53">
        <v>0.22800000000000001</v>
      </c>
      <c r="AH9" s="52">
        <f t="shared" si="19"/>
        <v>3.532223376623377</v>
      </c>
      <c r="AI9" s="52">
        <f>IF(ISERROR(T9+AE9+AH9),"",T9+AE9+AH9)</f>
        <v>20.593669530469533</v>
      </c>
      <c r="AJ9" s="54">
        <v>0</v>
      </c>
      <c r="AK9" s="52">
        <f t="shared" si="20"/>
        <v>0</v>
      </c>
      <c r="AL9" s="54">
        <v>0</v>
      </c>
      <c r="AM9" s="52">
        <f t="shared" si="21"/>
        <v>0</v>
      </c>
      <c r="AN9" s="54">
        <v>0</v>
      </c>
      <c r="AO9" s="52">
        <f t="shared" si="22"/>
        <v>0</v>
      </c>
      <c r="AP9" s="52">
        <v>0</v>
      </c>
      <c r="AQ9" s="51">
        <v>0</v>
      </c>
      <c r="AR9" s="54">
        <v>0</v>
      </c>
      <c r="AS9" s="52">
        <f t="shared" si="23"/>
        <v>0</v>
      </c>
      <c r="AT9" s="52">
        <f t="shared" si="24"/>
        <v>0</v>
      </c>
      <c r="AU9" s="55">
        <f t="shared" si="25"/>
        <v>20.593669530469533</v>
      </c>
      <c r="AV9" s="56">
        <f t="shared" si="26"/>
        <v>0</v>
      </c>
      <c r="AW9" s="55">
        <f t="shared" si="27"/>
        <v>20.593669530469533</v>
      </c>
      <c r="AX9" s="52">
        <f>IF(ISERROR(AY9*(1-AZ9)),"",AY9*(1-AZ9))</f>
        <v>64.989999999999995</v>
      </c>
      <c r="AY9" s="57">
        <v>64.989999999999995</v>
      </c>
      <c r="AZ9" s="54"/>
      <c r="BA9" s="48">
        <v>507</v>
      </c>
    </row>
  </sheetData>
  <sheetProtection insertRows="0" deleteRows="0" sort="0"/>
  <protectedRanges>
    <protectedRange sqref="L10:BA230 A10:J230 O2:P9 L2:M9 Z2:BA9 A6:G9 R2:V9 A2:G5" name="Range1"/>
    <protectedRange sqref="K10:K228" name="Range1_1"/>
    <protectedRange sqref="H2:J9" name="Range1_4"/>
    <protectedRange sqref="K2:K9" name="Range1_1_2"/>
    <protectedRange sqref="Q2:Q9" name="Range1_7"/>
  </protectedRanges>
  <mergeCells count="2">
    <mergeCell ref="B6:B9"/>
    <mergeCell ref="B2:B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D2:F9</xm:sqref>
        </x14:dataValidation>
        <x14:dataValidation type="list" allowBlank="1" showInputMessage="1" showErrorMessage="1">
          <x14:formula1>
            <xm:f>[1]Data!#REF!</xm:f>
          </x14:formula1>
          <xm:sqref>V2:V9 P2:P9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2026-03-25T04:08:34Z</dcterms:created>
  <dcterms:modified xsi:type="dcterms:W3CDTF">2026-03-25T04:11:03Z</dcterms:modified>
</cp:coreProperties>
</file>