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CB2" i="1" l="1"/>
  <c r="BV2" i="1"/>
  <c r="BS2" i="1"/>
  <c r="BP2" i="1"/>
  <c r="BM2" i="1"/>
  <c r="BK2" i="1"/>
  <c r="BI2" i="1"/>
  <c r="BG2" i="1"/>
  <c r="BD2" i="1"/>
  <c r="BA2" i="1"/>
  <c r="AU2" i="1"/>
  <c r="AP2" i="1"/>
  <c r="AO2" i="1"/>
  <c r="AN2" i="1"/>
  <c r="AM2" i="1"/>
  <c r="AR2" i="1" s="1"/>
  <c r="AL2" i="1"/>
  <c r="BW2" i="1" l="1"/>
  <c r="BE2" i="1"/>
  <c r="BX2" i="1" s="1"/>
  <c r="BY2" i="1" s="1"/>
</calcChain>
</file>

<file path=xl/comments1.xml><?xml version="1.0" encoding="utf-8"?>
<comments xmlns="http://schemas.openxmlformats.org/spreadsheetml/2006/main">
  <authors>
    <author>Unknown Author</author>
  </authors>
  <commentList>
    <comment ref="AR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T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D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E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G1" authorId="0" shapeId="0">
      <text>
        <r>
          <rPr>
            <sz val="11"/>
            <rFont val="Calibri"/>
            <family val="2"/>
          </rPr>
          <t>[JLA POE Price]*[DA %]</t>
        </r>
      </text>
    </comment>
    <comment ref="BI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POE Price]*[General Load %]</t>
        </r>
      </text>
    </comment>
    <comment ref="BM1" authorId="0" shapeId="0">
      <text>
        <r>
          <rPr>
            <sz val="11"/>
            <rFont val="Calibri"/>
            <family val="2"/>
          </rPr>
          <t>[JLA POE Price]*[Rebate %]</t>
        </r>
      </text>
    </comment>
    <comment ref="BP1" authorId="0" shapeId="0">
      <text>
        <r>
          <rPr>
            <sz val="11"/>
            <rFont val="Calibri"/>
            <family val="2"/>
          </rPr>
          <t>[JLA POE Price]*[Load 1 %]</t>
        </r>
      </text>
    </comment>
    <comment ref="BS1" authorId="0" shapeId="0">
      <text>
        <r>
          <rPr>
            <sz val="11"/>
            <rFont val="Calibri"/>
            <family val="2"/>
          </rPr>
          <t>[JLA POE Price]*[Load 2 %]</t>
        </r>
      </text>
    </comment>
    <comment ref="B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BW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X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Y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B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<sst xmlns="http://schemas.openxmlformats.org/spreadsheetml/2006/main" count="108" uniqueCount="104">
  <si>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</si>
  <si>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</si>
  <si>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</si>
  <si>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</si>
  <si>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</si>
  <si>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</si>
  <si>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</si>
  <si>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</si>
  <si>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</si>
  <si>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</si>
  <si>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</si>
  <si>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</si>
  <si>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Customer Item#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</si>
  <si>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</si>
  <si>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</si>
  <si>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</si>
  <si>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</si>
  <si>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</si>
  <si>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</si>
  <si>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</si>
  <si>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</si>
  <si>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</si>
  <si>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</si>
  <si>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</si>
  <si>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</si>
  <si>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</si>
  <si>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</si>
  <si>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</si>
  <si>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</si>
  <si>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</si>
  <si>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</si>
  <si>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</si>
  <si>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</si>
  <si>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Piece</t>
  </si>
  <si>
    <t>Program Name</t>
  </si>
  <si>
    <t>Factory Name</t>
  </si>
  <si>
    <t>Shipping Point</t>
  </si>
  <si>
    <t>Additional Customer Item#</t>
  </si>
  <si>
    <t>Design No.</t>
  </si>
  <si>
    <t>Pattern/Collection Name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</si>
  <si>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</si>
  <si>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</si>
  <si>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</si>
  <si>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</si>
  <si>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</si>
  <si>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</si>
  <si>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</si>
  <si>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</si>
  <si>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</si>
  <si>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</si>
  <si>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</si>
  <si>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</si>
  <si>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</si>
  <si>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</si>
  <si>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</si>
  <si>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</si>
  <si>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</si>
  <si>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</si>
  <si>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Container Volume</t>
  </si>
  <si>
    <t>Girth</t>
  </si>
  <si>
    <t>MOQ</t>
  </si>
  <si>
    <t>Fabric Usage (M)</t>
  </si>
  <si>
    <t>Factory FCA Cost $</t>
  </si>
  <si>
    <t>LDP Cost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</si>
  <si>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</si>
  <si>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</si>
  <si>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</si>
  <si>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</si>
  <si>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</si>
  <si>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</si>
  <si>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</si>
  <si>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</si>
  <si>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</si>
  <si>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</si>
  <si>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</si>
  <si>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</si>
  <si>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</si>
  <si>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Cost with Load</t>
  </si>
  <si>
    <t>JLA LDP MU%</t>
  </si>
  <si>
    <t>JLA POE Price</t>
  </si>
  <si>
    <t>Suggested Retail Price</t>
  </si>
  <si>
    <t>Retail Markup %</t>
  </si>
  <si>
    <t>Additional Customer Price</t>
  </si>
  <si>
    <t>FF</t>
  </si>
  <si>
    <t>Xiamen,China</t>
  </si>
  <si>
    <t>KLC120-0191</t>
  </si>
  <si>
    <t>INK+IVY</t>
  </si>
  <si>
    <t>F25F7S063</t>
  </si>
  <si>
    <t>ACCENT TABLE</t>
  </si>
  <si>
    <t>22"W x 14"D x 23.75"H</t>
    <phoneticPr fontId="3" type="noConversion"/>
  </si>
  <si>
    <t>N/A</t>
  </si>
  <si>
    <t>metal, solid wood</t>
  </si>
  <si>
    <t>metal+wood</t>
  </si>
  <si>
    <t>Walnut &amp; gold</t>
  </si>
  <si>
    <t>gold</t>
  </si>
  <si>
    <t>1pc/3A brown carton for online
2pcs/1A brown carton with hangtag for store</t>
  </si>
  <si>
    <t>9403.60.8081</t>
  </si>
  <si>
    <t>MOS</t>
  </si>
  <si>
    <t>Broadcast</t>
  </si>
  <si>
    <t>KLP Charlotte F5</t>
    <phoneticPr fontId="3" type="noConversion"/>
  </si>
  <si>
    <t>Charlotte</t>
    <phoneticPr fontId="3" type="noConversion"/>
  </si>
  <si>
    <t>Charlotte Tray Table</t>
    <phoneticPr fontId="3" type="noConversion"/>
  </si>
  <si>
    <t>Tooless KD</t>
    <phoneticPr fontId="3" type="noConversion"/>
  </si>
  <si>
    <t>gold,Tooless KD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</si>
</sst>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\$#,##0.00"/>
    <numFmt numFmtId="188" formatCode="[$¥-804]#,##0.00;[$¥-804]\-#,##0.00"/>
    <numFmt numFmtId="189" formatCode="_ [$¥-804]* #,##0.00_ ;_ [$¥-804]* \-#,##0.00_ ;_ [$¥-804]* \-??_ ;_ @_ "/>
    <numFmt numFmtId="190" formatCode="_(* #,##0_);_(* \(#,##0\);_(* \-??_);_(@_)"/>
    <numFmt numFmtId="191" formatCode="_-\$* #,##0.00_ ;_-\$* \-#,##0.00\ ;_-\$* \-??_ ;_-@_ "/>
    <numFmt numFmtId="192" formatCode="\$#,##0.00;&quot;-$&quot;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Arial"/>
      <family val="2"/>
      <charset val="1"/>
    </font>
    <font>
      <sz val="1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FBE3D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182" fontId="8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183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82" fontId="6" fillId="0" borderId="2" xfId="0" applyNumberFormat="1" applyFont="1" applyBorder="1" applyAlignment="1">
      <alignment horizontal="center" wrapText="1"/>
    </xf>
    <xf numFmtId="187" fontId="6" fillId="4" borderId="2" xfId="0" applyNumberFormat="1" applyFont="1" applyFill="1" applyBorder="1" applyAlignment="1">
      <alignment horizontal="center" wrapText="1"/>
    </xf>
    <xf numFmtId="187" fontId="6" fillId="5" borderId="1" xfId="0" applyNumberFormat="1" applyFont="1" applyFill="1" applyBorder="1" applyAlignment="1">
      <alignment horizontal="center" wrapText="1"/>
    </xf>
    <xf numFmtId="187" fontId="8" fillId="0" borderId="1" xfId="0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7" fontId="8" fillId="3" borderId="1" xfId="0" applyNumberFormat="1" applyFont="1" applyFill="1" applyBorder="1" applyAlignment="1">
      <alignment wrapText="1"/>
    </xf>
    <xf numFmtId="187" fontId="9" fillId="0" borderId="1" xfId="0" applyNumberFormat="1" applyFont="1" applyBorder="1" applyAlignment="1">
      <alignment wrapText="1"/>
    </xf>
    <xf numFmtId="187" fontId="8" fillId="6" borderId="1" xfId="0" applyNumberFormat="1" applyFont="1" applyFill="1" applyBorder="1" applyAlignment="1">
      <alignment wrapText="1"/>
    </xf>
    <xf numFmtId="10" fontId="8" fillId="6" borderId="1" xfId="0" applyNumberFormat="1" applyFont="1" applyFill="1" applyBorder="1" applyAlignment="1">
      <alignment wrapText="1"/>
    </xf>
    <xf numFmtId="10" fontId="9" fillId="7" borderId="1" xfId="0" applyNumberFormat="1" applyFont="1" applyFill="1" applyBorder="1" applyAlignment="1">
      <alignment wrapText="1"/>
    </xf>
    <xf numFmtId="187" fontId="6" fillId="6" borderId="1" xfId="0" applyNumberFormat="1" applyFont="1" applyFill="1" applyBorder="1" applyAlignment="1">
      <alignment horizontal="center" wrapText="1"/>
    </xf>
    <xf numFmtId="187" fontId="9" fillId="6" borderId="2" xfId="0" applyNumberFormat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88" fontId="10" fillId="0" borderId="1" xfId="0" applyNumberFormat="1" applyFont="1" applyBorder="1"/>
    <xf numFmtId="188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184" fontId="10" fillId="0" borderId="1" xfId="0" applyNumberFormat="1" applyFont="1" applyBorder="1" applyAlignment="1">
      <alignment horizontal="left" vertical="center" wrapText="1"/>
    </xf>
    <xf numFmtId="188" fontId="10" fillId="0" borderId="1" xfId="0" applyNumberFormat="1" applyFont="1" applyBorder="1" applyAlignment="1">
      <alignment vertical="center" wrapText="1"/>
    </xf>
    <xf numFmtId="189" fontId="10" fillId="0" borderId="1" xfId="0" applyNumberFormat="1" applyFont="1" applyBorder="1" applyAlignment="1">
      <alignment vertical="center" wrapText="1"/>
    </xf>
    <xf numFmtId="2" fontId="10" fillId="9" borderId="1" xfId="0" applyNumberFormat="1" applyFont="1" applyFill="1" applyBorder="1" applyAlignment="1">
      <alignment vertical="center" wrapText="1"/>
    </xf>
    <xf numFmtId="184" fontId="10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182" fontId="10" fillId="0" borderId="1" xfId="0" applyNumberFormat="1" applyFont="1" applyBorder="1" applyAlignment="1">
      <alignment vertical="center" wrapText="1"/>
    </xf>
    <xf numFmtId="182" fontId="10" fillId="9" borderId="1" xfId="0" applyNumberFormat="1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190" fontId="12" fillId="0" borderId="1" xfId="0" applyNumberFormat="1" applyFont="1" applyBorder="1" applyAlignment="1">
      <alignment horizontal="center" vertical="center" wrapText="1"/>
    </xf>
    <xf numFmtId="183" fontId="10" fillId="9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1" fontId="10" fillId="9" borderId="1" xfId="0" applyNumberFormat="1" applyFont="1" applyFill="1" applyBorder="1" applyAlignment="1">
      <alignment vertical="center" wrapText="1"/>
    </xf>
    <xf numFmtId="1" fontId="2" fillId="9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vertical="center" wrapText="1"/>
    </xf>
    <xf numFmtId="182" fontId="10" fillId="0" borderId="2" xfId="0" applyNumberFormat="1" applyFont="1" applyBorder="1" applyAlignment="1">
      <alignment vertical="center" wrapText="1"/>
    </xf>
    <xf numFmtId="191" fontId="10" fillId="0" borderId="2" xfId="0" applyNumberFormat="1" applyFont="1" applyBorder="1" applyAlignment="1">
      <alignment vertical="center" wrapText="1"/>
    </xf>
    <xf numFmtId="192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187" fontId="10" fillId="9" borderId="1" xfId="0" applyNumberFormat="1" applyFont="1" applyFill="1" applyBorder="1" applyAlignment="1">
      <alignment vertical="center" wrapText="1"/>
    </xf>
    <xf numFmtId="187" fontId="13" fillId="0" borderId="1" xfId="0" applyNumberFormat="1" applyFont="1" applyBorder="1" applyAlignment="1">
      <alignment vertical="center" wrapText="1"/>
    </xf>
    <xf numFmtId="10" fontId="10" fillId="0" borderId="1" xfId="0" applyNumberFormat="1" applyFont="1" applyBorder="1" applyAlignment="1">
      <alignment vertical="center" wrapText="1"/>
    </xf>
    <xf numFmtId="187" fontId="10" fillId="0" borderId="1" xfId="0" applyNumberFormat="1" applyFont="1" applyBorder="1" applyAlignment="1">
      <alignment vertical="center" wrapText="1"/>
    </xf>
    <xf numFmtId="10" fontId="2" fillId="9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2</xdr:row>
      <xdr:rowOff>0</xdr:rowOff>
    </xdr:from>
    <xdr:to>
      <xdr:col>1</xdr:col>
      <xdr:colOff>1373393</xdr:colOff>
      <xdr:row>2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oneCellAnchor>
    <xdr:from>
      <xdr:col>1</xdr:col>
      <xdr:colOff>76971</xdr:colOff>
      <xdr:row>1</xdr:row>
      <xdr:rowOff>56939</xdr:rowOff>
    </xdr:from>
    <xdr:ext cx="644620" cy="635788"/>
    <xdr:pic>
      <xdr:nvPicPr>
        <xdr:cNvPr id="6" name="image3.png">
          <a:extLst>
            <a:ext uri="{FF2B5EF4-FFF2-40B4-BE49-F238E27FC236}">
              <a16:creationId xmlns:a16="http://schemas.microsoft.com/office/drawing/2014/main" xmlns="" id="{09B0B9B8-28BB-41CB-A961-E394FC09630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771" y="1285664"/>
          <a:ext cx="644620" cy="6357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2"/>
  <sheetViews>
    <sheetView tabSelected="1" topLeftCell="S1" workbookViewId="0">
      <selection activeCell="AA3" sqref="AA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81" s="30" customFormat="1" ht="54" customHeight="1" x14ac:dyDescent="0.25">
      <c r="A1" s="2" t="s">
        <v>9</v>
      </c>
      <c r="B1" s="2" t="s">
        <v>10</v>
      </c>
      <c r="C1" s="3" t="s">
        <v>34</v>
      </c>
      <c r="D1" s="3" t="s">
        <v>35</v>
      </c>
      <c r="E1" s="3" t="s">
        <v>36</v>
      </c>
      <c r="F1" s="3" t="s">
        <v>0</v>
      </c>
      <c r="G1" s="3" t="s">
        <v>13</v>
      </c>
      <c r="H1" s="3" t="s">
        <v>12</v>
      </c>
      <c r="I1" s="3" t="s">
        <v>37</v>
      </c>
      <c r="J1" s="4" t="s">
        <v>3</v>
      </c>
      <c r="K1" s="4" t="s">
        <v>2</v>
      </c>
      <c r="L1" s="3" t="s">
        <v>38</v>
      </c>
      <c r="M1" s="3" t="s">
        <v>39</v>
      </c>
      <c r="N1" s="5" t="s">
        <v>11</v>
      </c>
      <c r="O1" s="5" t="s">
        <v>1</v>
      </c>
      <c r="P1" s="6" t="s">
        <v>4</v>
      </c>
      <c r="Q1" s="7" t="s">
        <v>40</v>
      </c>
      <c r="R1" s="4" t="s">
        <v>41</v>
      </c>
      <c r="S1" s="4" t="s">
        <v>42</v>
      </c>
      <c r="T1" s="4" t="s">
        <v>43</v>
      </c>
      <c r="U1" s="7" t="s">
        <v>44</v>
      </c>
      <c r="V1" s="5" t="s">
        <v>45</v>
      </c>
      <c r="W1" s="5" t="s">
        <v>5</v>
      </c>
      <c r="X1" s="4" t="s">
        <v>46</v>
      </c>
      <c r="Y1" s="4" t="s">
        <v>47</v>
      </c>
      <c r="Z1" s="4" t="s">
        <v>48</v>
      </c>
      <c r="AA1" s="4" t="s">
        <v>49</v>
      </c>
      <c r="AB1" s="7" t="s">
        <v>6</v>
      </c>
      <c r="AC1" s="5" t="s">
        <v>14</v>
      </c>
      <c r="AD1" s="2" t="s">
        <v>50</v>
      </c>
      <c r="AE1" s="8" t="s">
        <v>7</v>
      </c>
      <c r="AF1" s="9" t="s">
        <v>51</v>
      </c>
      <c r="AG1" s="10" t="s">
        <v>52</v>
      </c>
      <c r="AH1" s="11" t="s">
        <v>53</v>
      </c>
      <c r="AI1" s="11" t="s">
        <v>54</v>
      </c>
      <c r="AJ1" s="11" t="s">
        <v>55</v>
      </c>
      <c r="AK1" s="11" t="s">
        <v>56</v>
      </c>
      <c r="AL1" s="12" t="s">
        <v>19</v>
      </c>
      <c r="AM1" s="13" t="s">
        <v>16</v>
      </c>
      <c r="AN1" s="13" t="s">
        <v>17</v>
      </c>
      <c r="AO1" s="13" t="s">
        <v>18</v>
      </c>
      <c r="AP1" s="13" t="s">
        <v>57</v>
      </c>
      <c r="AQ1" s="14" t="s">
        <v>20</v>
      </c>
      <c r="AR1" s="15" t="s">
        <v>21</v>
      </c>
      <c r="AS1" s="16" t="s">
        <v>58</v>
      </c>
      <c r="AT1" s="17" t="s">
        <v>22</v>
      </c>
      <c r="AU1" s="17" t="s">
        <v>59</v>
      </c>
      <c r="AV1" s="14" t="s">
        <v>60</v>
      </c>
      <c r="AW1" s="18" t="s">
        <v>61</v>
      </c>
      <c r="AX1" s="19" t="s">
        <v>62</v>
      </c>
      <c r="AY1" s="20" t="s">
        <v>15</v>
      </c>
      <c r="AZ1" s="2" t="s">
        <v>23</v>
      </c>
      <c r="BA1" s="21" t="s">
        <v>24</v>
      </c>
      <c r="BB1" s="2" t="s">
        <v>25</v>
      </c>
      <c r="BC1" s="22" t="s">
        <v>26</v>
      </c>
      <c r="BD1" s="23" t="s">
        <v>27</v>
      </c>
      <c r="BE1" s="21" t="s">
        <v>63</v>
      </c>
      <c r="BF1" s="22" t="s">
        <v>28</v>
      </c>
      <c r="BG1" s="21" t="s">
        <v>29</v>
      </c>
      <c r="BH1" s="22" t="s">
        <v>64</v>
      </c>
      <c r="BI1" s="21" t="s">
        <v>65</v>
      </c>
      <c r="BJ1" s="22" t="s">
        <v>66</v>
      </c>
      <c r="BK1" s="21" t="s">
        <v>67</v>
      </c>
      <c r="BL1" s="22" t="s">
        <v>68</v>
      </c>
      <c r="BM1" s="21" t="s">
        <v>69</v>
      </c>
      <c r="BN1" s="24" t="s">
        <v>30</v>
      </c>
      <c r="BO1" s="22" t="s">
        <v>31</v>
      </c>
      <c r="BP1" s="21" t="s">
        <v>32</v>
      </c>
      <c r="BQ1" s="24" t="s">
        <v>70</v>
      </c>
      <c r="BR1" s="22" t="s">
        <v>71</v>
      </c>
      <c r="BS1" s="21" t="s">
        <v>72</v>
      </c>
      <c r="BT1" s="24" t="s">
        <v>73</v>
      </c>
      <c r="BU1" s="22" t="s">
        <v>74</v>
      </c>
      <c r="BV1" s="21" t="s">
        <v>75</v>
      </c>
      <c r="BW1" s="21" t="s">
        <v>76</v>
      </c>
      <c r="BX1" s="25" t="s">
        <v>77</v>
      </c>
      <c r="BY1" s="26" t="s">
        <v>78</v>
      </c>
      <c r="BZ1" s="27" t="s">
        <v>79</v>
      </c>
      <c r="CA1" s="28" t="s">
        <v>80</v>
      </c>
      <c r="CB1" s="25" t="s">
        <v>81</v>
      </c>
      <c r="CC1" s="29" t="s">
        <v>82</v>
      </c>
    </row>
    <row r="2" spans="1:81" s="62" customFormat="1" ht="68.45" customHeight="1" x14ac:dyDescent="0.25">
      <c r="A2" s="31">
        <v>1</v>
      </c>
      <c r="B2" s="32"/>
      <c r="C2" s="33" t="s">
        <v>99</v>
      </c>
      <c r="D2" s="34" t="s">
        <v>83</v>
      </c>
      <c r="E2" s="31" t="s">
        <v>84</v>
      </c>
      <c r="F2" s="31" t="s">
        <v>85</v>
      </c>
      <c r="G2" s="32"/>
      <c r="H2" s="32"/>
      <c r="I2" s="32"/>
      <c r="J2" s="32" t="s">
        <v>86</v>
      </c>
      <c r="K2" s="32"/>
      <c r="L2" s="35" t="s">
        <v>87</v>
      </c>
      <c r="M2" s="36" t="s">
        <v>100</v>
      </c>
      <c r="N2" s="37" t="s">
        <v>101</v>
      </c>
      <c r="O2" s="37" t="s">
        <v>101</v>
      </c>
      <c r="P2" s="32" t="s">
        <v>88</v>
      </c>
      <c r="Q2" s="37" t="s">
        <v>89</v>
      </c>
      <c r="R2" s="38" t="s">
        <v>90</v>
      </c>
      <c r="S2" s="39" t="s">
        <v>91</v>
      </c>
      <c r="T2" s="40"/>
      <c r="U2" s="39" t="s">
        <v>91</v>
      </c>
      <c r="V2" s="39" t="s">
        <v>92</v>
      </c>
      <c r="W2" s="32" t="s">
        <v>93</v>
      </c>
      <c r="X2" s="38" t="s">
        <v>90</v>
      </c>
      <c r="Y2" s="32" t="s">
        <v>94</v>
      </c>
      <c r="Z2" s="42" t="s">
        <v>102</v>
      </c>
      <c r="AA2" s="38" t="s">
        <v>90</v>
      </c>
      <c r="AB2" s="41" t="s">
        <v>103</v>
      </c>
      <c r="AC2" s="32" t="s">
        <v>33</v>
      </c>
      <c r="AD2" s="39" t="s">
        <v>95</v>
      </c>
      <c r="AE2" s="32" t="s">
        <v>8</v>
      </c>
      <c r="AF2" s="43">
        <v>1</v>
      </c>
      <c r="AG2" s="43">
        <v>2</v>
      </c>
      <c r="AH2" s="44">
        <v>25.25</v>
      </c>
      <c r="AI2" s="44">
        <v>23.25</v>
      </c>
      <c r="AJ2" s="44">
        <v>9</v>
      </c>
      <c r="AK2" s="38">
        <v>0</v>
      </c>
      <c r="AL2" s="41">
        <f>AG2*0.454</f>
        <v>0.90800000000000003</v>
      </c>
      <c r="AM2" s="45">
        <f t="shared" ref="AM2:AO2" si="0">AH2*2.54</f>
        <v>64.135000000000005</v>
      </c>
      <c r="AN2" s="45">
        <f t="shared" si="0"/>
        <v>59.055</v>
      </c>
      <c r="AO2" s="45">
        <f t="shared" si="0"/>
        <v>22.86</v>
      </c>
      <c r="AP2" s="46">
        <f>AK2*2.54</f>
        <v>0</v>
      </c>
      <c r="AQ2" s="47">
        <v>2</v>
      </c>
      <c r="AR2" s="48">
        <f>IF(AK2="",AM2*AN2*AO2/1000000,AM2*AN2*(AO2/2+AP2/2)/1000000)</f>
        <v>4.3291038417750005E-2</v>
      </c>
      <c r="AS2" s="49">
        <v>65</v>
      </c>
      <c r="AT2" s="50">
        <v>1556</v>
      </c>
      <c r="AU2" s="51">
        <f t="shared" ref="AU2" si="1">MAX(ROUNDUP(AH2,0),ROUNDUP(AI2,0),ROUNDUP(AJ2,0))+((MIN(ROUNDUP(AH2,0),ROUNDUP(AI2,0),ROUNDUP(AJ2,0))+MEDIAN(ROUNDUP(AH2,0),ROUNDUP(AI2,0),ROUNDUP(AJ2,0))))*2</f>
        <v>92</v>
      </c>
      <c r="AV2" s="52">
        <v>1000</v>
      </c>
      <c r="AW2" s="53">
        <v>0</v>
      </c>
      <c r="AX2" s="54">
        <v>14.52</v>
      </c>
      <c r="AY2" s="55">
        <v>14.52</v>
      </c>
      <c r="AZ2" s="56">
        <v>2500</v>
      </c>
      <c r="BA2" s="57">
        <f t="shared" ref="BA2" si="2">IF(ISERROR(AZ2/AT2),"",AZ2/AT2)</f>
        <v>1.6066838046272494</v>
      </c>
      <c r="BB2" s="58" t="s">
        <v>96</v>
      </c>
      <c r="BC2" s="59">
        <v>0.35</v>
      </c>
      <c r="BD2" s="57">
        <f>IF(ISERROR(AX2*BC2),"",AX2*BC2)</f>
        <v>5.0819999999999999</v>
      </c>
      <c r="BE2" s="57">
        <f>IF(ISERROR(AX2+BA2+BD2),"",AX2+BA2+BD2)</f>
        <v>21.208683804627249</v>
      </c>
      <c r="BF2" s="59"/>
      <c r="BG2" s="57">
        <f t="shared" ref="BG2" si="3">IF(ISERROR(BZ2*BF2),"",BZ2*BF2)</f>
        <v>0</v>
      </c>
      <c r="BH2" s="59"/>
      <c r="BI2" s="57">
        <f t="shared" ref="BI2" si="4">IF(ISERROR(BZ2*BH2),"",BZ2*BH2)</f>
        <v>0</v>
      </c>
      <c r="BJ2" s="59">
        <v>0</v>
      </c>
      <c r="BK2" s="57">
        <f t="shared" ref="BK2" si="5">IF(ISERROR(BZ2*BJ2),"",BZ2*BJ2)</f>
        <v>0</v>
      </c>
      <c r="BL2" s="59">
        <v>0.03</v>
      </c>
      <c r="BM2" s="57">
        <f t="shared" ref="BM2" si="6">IF(ISERROR(BZ2*BL2),"",BZ2*BL2)</f>
        <v>1.05</v>
      </c>
      <c r="BN2" s="60" t="s">
        <v>97</v>
      </c>
      <c r="BO2" s="59">
        <v>7.0000000000000007E-2</v>
      </c>
      <c r="BP2" s="57">
        <f t="shared" ref="BP2" si="7">IF(ISERROR(BZ2*BO2),"",BZ2*BO2)</f>
        <v>2.4500000000000002</v>
      </c>
      <c r="BQ2" s="60" t="s">
        <v>98</v>
      </c>
      <c r="BR2" s="59">
        <v>0.01</v>
      </c>
      <c r="BS2" s="57">
        <f t="shared" ref="BS2" si="8">IF(ISERROR(BZ2*BR2),"",BZ2*BR2)</f>
        <v>0.35000000000000003</v>
      </c>
      <c r="BT2" s="60"/>
      <c r="BU2" s="59"/>
      <c r="BV2" s="57">
        <f t="shared" ref="BV2" si="9">IF(ISERROR(BZ2*BU2),"",BZ2*BU2)</f>
        <v>0</v>
      </c>
      <c r="BW2" s="57">
        <f t="shared" ref="BW2" si="10">IF(ISERROR(BG2+BI2+BK2+BM2+BP2+BS2+BV2),"",BG2+BI2+BK2+BM2+BP2+BS2+BV2)</f>
        <v>3.85</v>
      </c>
      <c r="BX2" s="57">
        <f t="shared" ref="BX2" si="11">IF(ISERROR(BE2+BW2),"",BE2+BW2)</f>
        <v>25.05868380462725</v>
      </c>
      <c r="BY2" s="61">
        <f t="shared" ref="BY2" si="12">IF(ISERROR((BZ2-BX2)/BZ2),"",(BZ2-BX2)/BZ2)</f>
        <v>0.28403760558207858</v>
      </c>
      <c r="BZ2" s="60">
        <v>35</v>
      </c>
      <c r="CA2" s="60">
        <v>69.989999999999995</v>
      </c>
      <c r="CB2" s="61">
        <f>IF(ISERROR((CA2-BZ2)/CA2),"",(CA2-BZ2)/CA2)</f>
        <v>0.49992856122303181</v>
      </c>
      <c r="CC2" s="60"/>
    </row>
  </sheetData>
  <protectedRanges>
    <protectedRange sqref="AS1" name="Range1"/>
    <protectedRange sqref="AT2 A2:AR2" name="Range1_1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2026-03-27T06:12:36Z</dcterms:modified>
</cp:coreProperties>
</file>