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ssortedSKU_Range">[3]Mapping!$J$2:$J$3</definedName>
    <definedName name="Banner">'[1]Hardline Drop down'!$H$5:$H$8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am">[4]Sheet1!$EC$2:$EC$3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KD">[4]Sheet1!$DS$2:$DS$2</definedName>
    <definedName name="LicensedProduct_Range">[3]Mapping!$AF$2:$AF$3</definedName>
    <definedName name="LIFESTYLE">'[2]x-Lists'!$T$2:$T$5</definedName>
    <definedName name="LOCALIZATION__PRICEPOINT">'[2]x-Lists'!$Z$2:$Z$5</definedName>
    <definedName name="M">[4]Sheet1!$EA$2:$EA$3</definedName>
    <definedName name="MATERIAL">'[2]x-Lists'!$AE$2:$AE$83</definedName>
    <definedName name="Office">'[1]Hardline Drop down'!$C$5:$C$21</definedName>
    <definedName name="PACK">[4]Sheet1!$EE$2:$EE$3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[6]a!$A$10:$B$35</definedName>
    <definedName name="POtype">#REF!</definedName>
    <definedName name="Preticketed_Range">[3]Mapping!$H$2:$H$3</definedName>
    <definedName name="ProductLine">'[1]Hardline Drop down'!#REF!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[4]Sheet1!$EF$2:$EF$3</definedName>
    <definedName name="Upload">'[1]Hardline Drop down'!$E$5</definedName>
    <definedName name="VendorType">'[1]Hardline Drop down'!$F$5:$F$8</definedName>
    <definedName name="WEB_SIZE_CHART">'[2]x-Lists'!$X$2:$X$46</definedName>
    <definedName name="wood">[4]Sheet1!$EG$2:$EG$3</definedName>
    <definedName name="YESNO">'[2]x-Lists'!$D$2:$D$3</definedName>
    <definedName name="栽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4" i="1" l="1"/>
  <c r="BB44" i="1"/>
  <c r="AX44" i="1"/>
  <c r="AT44" i="1"/>
  <c r="AQ44" i="1"/>
  <c r="AO44" i="1"/>
  <c r="AM44" i="1"/>
  <c r="AJ44" i="1"/>
  <c r="AD44" i="1"/>
  <c r="AE44" i="1" s="1"/>
  <c r="AG44" i="1" s="1"/>
  <c r="S44" i="1"/>
  <c r="U44" i="1" s="1"/>
  <c r="BE43" i="1"/>
  <c r="BB43" i="1"/>
  <c r="AX43" i="1"/>
  <c r="AT43" i="1"/>
  <c r="AQ43" i="1"/>
  <c r="AO43" i="1"/>
  <c r="AM43" i="1"/>
  <c r="AJ43" i="1"/>
  <c r="AD43" i="1"/>
  <c r="AE43" i="1" s="1"/>
  <c r="AG43" i="1" s="1"/>
  <c r="S43" i="1"/>
  <c r="U43" i="1" s="1"/>
  <c r="BE42" i="1"/>
  <c r="BB42" i="1"/>
  <c r="AX42" i="1"/>
  <c r="AT42" i="1"/>
  <c r="AQ42" i="1"/>
  <c r="AO42" i="1"/>
  <c r="AM42" i="1"/>
  <c r="AJ42" i="1"/>
  <c r="AD42" i="1"/>
  <c r="AE42" i="1" s="1"/>
  <c r="AG42" i="1" s="1"/>
  <c r="S42" i="1"/>
  <c r="U42" i="1" s="1"/>
  <c r="BE41" i="1"/>
  <c r="BB41" i="1"/>
  <c r="AX41" i="1"/>
  <c r="AT41" i="1"/>
  <c r="AQ41" i="1"/>
  <c r="AO41" i="1"/>
  <c r="AM41" i="1"/>
  <c r="AJ41" i="1"/>
  <c r="AD41" i="1"/>
  <c r="AE41" i="1" s="1"/>
  <c r="AG41" i="1" s="1"/>
  <c r="S41" i="1"/>
  <c r="U41" i="1" s="1"/>
  <c r="BE40" i="1"/>
  <c r="BB40" i="1"/>
  <c r="AX40" i="1"/>
  <c r="AT40" i="1"/>
  <c r="AQ40" i="1"/>
  <c r="AO40" i="1"/>
  <c r="AM40" i="1"/>
  <c r="AJ40" i="1"/>
  <c r="AD40" i="1"/>
  <c r="AE40" i="1" s="1"/>
  <c r="AG40" i="1" s="1"/>
  <c r="S40" i="1"/>
  <c r="U40" i="1" s="1"/>
  <c r="BE39" i="1"/>
  <c r="BB39" i="1"/>
  <c r="AX39" i="1"/>
  <c r="AT39" i="1"/>
  <c r="AQ39" i="1"/>
  <c r="AO39" i="1"/>
  <c r="AM39" i="1"/>
  <c r="AJ39" i="1"/>
  <c r="AD39" i="1"/>
  <c r="AE39" i="1" s="1"/>
  <c r="AG39" i="1" s="1"/>
  <c r="S39" i="1"/>
  <c r="U39" i="1" s="1"/>
  <c r="BE38" i="1"/>
  <c r="BB38" i="1"/>
  <c r="AX38" i="1"/>
  <c r="AT38" i="1"/>
  <c r="AQ38" i="1"/>
  <c r="AO38" i="1"/>
  <c r="AM38" i="1"/>
  <c r="AJ38" i="1"/>
  <c r="AD38" i="1"/>
  <c r="AE38" i="1" s="1"/>
  <c r="AG38" i="1" s="1"/>
  <c r="S38" i="1"/>
  <c r="U38" i="1" s="1"/>
  <c r="BE37" i="1"/>
  <c r="BB37" i="1"/>
  <c r="AX37" i="1"/>
  <c r="AT37" i="1"/>
  <c r="AQ37" i="1"/>
  <c r="AO37" i="1"/>
  <c r="AM37" i="1"/>
  <c r="AJ37" i="1"/>
  <c r="AD37" i="1"/>
  <c r="AE37" i="1" s="1"/>
  <c r="AG37" i="1" s="1"/>
  <c r="S37" i="1"/>
  <c r="U37" i="1" s="1"/>
  <c r="BE36" i="1"/>
  <c r="BB36" i="1"/>
  <c r="AX36" i="1"/>
  <c r="AT36" i="1"/>
  <c r="AQ36" i="1"/>
  <c r="AO36" i="1"/>
  <c r="AM36" i="1"/>
  <c r="AJ36" i="1"/>
  <c r="AD36" i="1"/>
  <c r="AE36" i="1" s="1"/>
  <c r="AG36" i="1" s="1"/>
  <c r="S36" i="1"/>
  <c r="U36" i="1" s="1"/>
  <c r="BE35" i="1"/>
  <c r="BB35" i="1"/>
  <c r="AX35" i="1"/>
  <c r="AT35" i="1"/>
  <c r="AQ35" i="1"/>
  <c r="AO35" i="1"/>
  <c r="AM35" i="1"/>
  <c r="AJ35" i="1"/>
  <c r="AD35" i="1"/>
  <c r="AE35" i="1" s="1"/>
  <c r="AG35" i="1" s="1"/>
  <c r="S35" i="1"/>
  <c r="U35" i="1" s="1"/>
  <c r="BE34" i="1"/>
  <c r="BB34" i="1"/>
  <c r="AX34" i="1"/>
  <c r="AT34" i="1"/>
  <c r="AQ34" i="1"/>
  <c r="AO34" i="1"/>
  <c r="AM34" i="1"/>
  <c r="AJ34" i="1"/>
  <c r="AD34" i="1"/>
  <c r="AE34" i="1" s="1"/>
  <c r="AG34" i="1" s="1"/>
  <c r="S34" i="1"/>
  <c r="U34" i="1" s="1"/>
  <c r="BE33" i="1"/>
  <c r="BB33" i="1"/>
  <c r="AX33" i="1"/>
  <c r="AT33" i="1"/>
  <c r="AQ33" i="1"/>
  <c r="AO33" i="1"/>
  <c r="AM33" i="1"/>
  <c r="AJ33" i="1"/>
  <c r="AD33" i="1"/>
  <c r="AE33" i="1" s="1"/>
  <c r="AG33" i="1" s="1"/>
  <c r="S33" i="1"/>
  <c r="U33" i="1" s="1"/>
  <c r="BE32" i="1"/>
  <c r="BB32" i="1"/>
  <c r="AX32" i="1"/>
  <c r="AT32" i="1"/>
  <c r="AQ32" i="1"/>
  <c r="AO32" i="1"/>
  <c r="AM32" i="1"/>
  <c r="AJ32" i="1"/>
  <c r="AD32" i="1"/>
  <c r="AE32" i="1" s="1"/>
  <c r="AG32" i="1" s="1"/>
  <c r="S32" i="1"/>
  <c r="U32" i="1" s="1"/>
  <c r="BE31" i="1"/>
  <c r="BB31" i="1"/>
  <c r="AX31" i="1"/>
  <c r="AT31" i="1"/>
  <c r="AQ31" i="1"/>
  <c r="AO31" i="1"/>
  <c r="AM31" i="1"/>
  <c r="AJ31" i="1"/>
  <c r="AD31" i="1"/>
  <c r="AE31" i="1" s="1"/>
  <c r="AG31" i="1" s="1"/>
  <c r="S31" i="1"/>
  <c r="U31" i="1" s="1"/>
  <c r="BE30" i="1"/>
  <c r="BB30" i="1"/>
  <c r="AX30" i="1"/>
  <c r="AT30" i="1"/>
  <c r="AQ30" i="1"/>
  <c r="AO30" i="1"/>
  <c r="AM30" i="1"/>
  <c r="AJ30" i="1"/>
  <c r="AD30" i="1"/>
  <c r="AE30" i="1" s="1"/>
  <c r="AG30" i="1" s="1"/>
  <c r="S30" i="1"/>
  <c r="U30" i="1" s="1"/>
  <c r="BE29" i="1"/>
  <c r="BB29" i="1"/>
  <c r="AX29" i="1"/>
  <c r="AT29" i="1"/>
  <c r="AQ29" i="1"/>
  <c r="AO29" i="1"/>
  <c r="AM29" i="1"/>
  <c r="AJ29" i="1"/>
  <c r="AD29" i="1"/>
  <c r="AE29" i="1" s="1"/>
  <c r="AG29" i="1" s="1"/>
  <c r="S29" i="1"/>
  <c r="U29" i="1" s="1"/>
  <c r="BE28" i="1"/>
  <c r="BB28" i="1"/>
  <c r="AX28" i="1"/>
  <c r="AT28" i="1"/>
  <c r="AQ28" i="1"/>
  <c r="AO28" i="1"/>
  <c r="AM28" i="1"/>
  <c r="AJ28" i="1"/>
  <c r="AD28" i="1"/>
  <c r="AE28" i="1" s="1"/>
  <c r="AG28" i="1" s="1"/>
  <c r="S28" i="1"/>
  <c r="U28" i="1" s="1"/>
  <c r="BE27" i="1"/>
  <c r="BB27" i="1"/>
  <c r="AX27" i="1"/>
  <c r="AT27" i="1"/>
  <c r="AQ27" i="1"/>
  <c r="AO27" i="1"/>
  <c r="AM27" i="1"/>
  <c r="AJ27" i="1"/>
  <c r="AD27" i="1"/>
  <c r="AE27" i="1" s="1"/>
  <c r="AG27" i="1" s="1"/>
  <c r="S27" i="1"/>
  <c r="U27" i="1" s="1"/>
  <c r="BE26" i="1"/>
  <c r="BB26" i="1"/>
  <c r="AX26" i="1"/>
  <c r="AT26" i="1"/>
  <c r="AQ26" i="1"/>
  <c r="AO26" i="1"/>
  <c r="AM26" i="1"/>
  <c r="AJ26" i="1"/>
  <c r="AD26" i="1"/>
  <c r="AE26" i="1" s="1"/>
  <c r="AG26" i="1" s="1"/>
  <c r="S26" i="1"/>
  <c r="U26" i="1" s="1"/>
  <c r="BE25" i="1"/>
  <c r="BB25" i="1"/>
  <c r="AX25" i="1"/>
  <c r="AT25" i="1"/>
  <c r="AQ25" i="1"/>
  <c r="AO25" i="1"/>
  <c r="AM25" i="1"/>
  <c r="AJ25" i="1"/>
  <c r="AD25" i="1"/>
  <c r="AE25" i="1" s="1"/>
  <c r="AG25" i="1" s="1"/>
  <c r="S25" i="1"/>
  <c r="U25" i="1" s="1"/>
  <c r="BE24" i="1"/>
  <c r="BB24" i="1"/>
  <c r="AX24" i="1"/>
  <c r="AT24" i="1"/>
  <c r="AQ24" i="1"/>
  <c r="AO24" i="1"/>
  <c r="AM24" i="1"/>
  <c r="AJ24" i="1"/>
  <c r="AD24" i="1"/>
  <c r="AE24" i="1" s="1"/>
  <c r="AG24" i="1" s="1"/>
  <c r="S24" i="1"/>
  <c r="U24" i="1" s="1"/>
  <c r="BE23" i="1"/>
  <c r="BB23" i="1"/>
  <c r="AX23" i="1"/>
  <c r="AT23" i="1"/>
  <c r="AQ23" i="1"/>
  <c r="AO23" i="1"/>
  <c r="AM23" i="1"/>
  <c r="AJ23" i="1"/>
  <c r="AD23" i="1"/>
  <c r="AE23" i="1" s="1"/>
  <c r="AG23" i="1" s="1"/>
  <c r="S23" i="1"/>
  <c r="U23" i="1" s="1"/>
  <c r="BE22" i="1"/>
  <c r="BB22" i="1"/>
  <c r="AX22" i="1"/>
  <c r="AT22" i="1"/>
  <c r="AQ22" i="1"/>
  <c r="AO22" i="1"/>
  <c r="AM22" i="1"/>
  <c r="AJ22" i="1"/>
  <c r="AD22" i="1"/>
  <c r="AE22" i="1" s="1"/>
  <c r="AG22" i="1" s="1"/>
  <c r="S22" i="1"/>
  <c r="U22" i="1" s="1"/>
  <c r="BE21" i="1"/>
  <c r="BB21" i="1"/>
  <c r="AX21" i="1"/>
  <c r="AT21" i="1"/>
  <c r="AQ21" i="1"/>
  <c r="AO21" i="1"/>
  <c r="AM21" i="1"/>
  <c r="AJ21" i="1"/>
  <c r="AD21" i="1"/>
  <c r="AE21" i="1" s="1"/>
  <c r="AG21" i="1" s="1"/>
  <c r="S21" i="1"/>
  <c r="U21" i="1" s="1"/>
  <c r="BE20" i="1"/>
  <c r="BB20" i="1"/>
  <c r="AX20" i="1"/>
  <c r="AT20" i="1"/>
  <c r="AQ20" i="1"/>
  <c r="AO20" i="1"/>
  <c r="AM20" i="1"/>
  <c r="AJ20" i="1"/>
  <c r="AD20" i="1"/>
  <c r="AE20" i="1" s="1"/>
  <c r="AG20" i="1" s="1"/>
  <c r="S20" i="1"/>
  <c r="U20" i="1" s="1"/>
  <c r="BE19" i="1"/>
  <c r="BB19" i="1"/>
  <c r="AX19" i="1"/>
  <c r="AT19" i="1"/>
  <c r="AQ19" i="1"/>
  <c r="AO19" i="1"/>
  <c r="AM19" i="1"/>
  <c r="AJ19" i="1"/>
  <c r="AD19" i="1"/>
  <c r="AE19" i="1" s="1"/>
  <c r="AG19" i="1" s="1"/>
  <c r="S19" i="1"/>
  <c r="U19" i="1" s="1"/>
  <c r="BE18" i="1"/>
  <c r="BB18" i="1"/>
  <c r="AX18" i="1"/>
  <c r="AT18" i="1"/>
  <c r="AQ18" i="1"/>
  <c r="AO18" i="1"/>
  <c r="AM18" i="1"/>
  <c r="AJ18" i="1"/>
  <c r="AD18" i="1"/>
  <c r="AE18" i="1" s="1"/>
  <c r="AG18" i="1" s="1"/>
  <c r="S18" i="1"/>
  <c r="U18" i="1" s="1"/>
  <c r="BE17" i="1"/>
  <c r="BB17" i="1"/>
  <c r="AX17" i="1"/>
  <c r="AT17" i="1"/>
  <c r="AQ17" i="1"/>
  <c r="AO17" i="1"/>
  <c r="AM17" i="1"/>
  <c r="AJ17" i="1"/>
  <c r="AD17" i="1"/>
  <c r="AE17" i="1" s="1"/>
  <c r="AG17" i="1" s="1"/>
  <c r="S17" i="1"/>
  <c r="U17" i="1" s="1"/>
  <c r="BE16" i="1"/>
  <c r="BB16" i="1"/>
  <c r="AX16" i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AX15" i="1"/>
  <c r="AT15" i="1"/>
  <c r="AQ15" i="1"/>
  <c r="AO15" i="1"/>
  <c r="AM15" i="1"/>
  <c r="AJ15" i="1"/>
  <c r="AD15" i="1"/>
  <c r="AE15" i="1" s="1"/>
  <c r="AG15" i="1" s="1"/>
  <c r="S15" i="1"/>
  <c r="U15" i="1" s="1"/>
  <c r="BE14" i="1"/>
  <c r="BB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AX9" i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S2" i="1"/>
  <c r="U2" i="1" s="1"/>
  <c r="AK33" i="1" l="1"/>
  <c r="AK35" i="1"/>
  <c r="AK37" i="1"/>
  <c r="AK39" i="1"/>
  <c r="AK41" i="1"/>
  <c r="AU44" i="1"/>
  <c r="AK40" i="1"/>
  <c r="AK36" i="1"/>
  <c r="AK38" i="1"/>
  <c r="AK31" i="1"/>
  <c r="AK12" i="1"/>
  <c r="AK14" i="1"/>
  <c r="AK18" i="1"/>
  <c r="AK6" i="1"/>
  <c r="AK11" i="1"/>
  <c r="AK24" i="1"/>
  <c r="AU29" i="1"/>
  <c r="AK2" i="1"/>
  <c r="AK21" i="1"/>
  <c r="AK27" i="1"/>
  <c r="AK32" i="1"/>
  <c r="AU4" i="1"/>
  <c r="AU9" i="1"/>
  <c r="AU10" i="1"/>
  <c r="AK34" i="1"/>
  <c r="AU3" i="1"/>
  <c r="AK5" i="1"/>
  <c r="AU15" i="1"/>
  <c r="AK17" i="1"/>
  <c r="AK23" i="1"/>
  <c r="AU32" i="1"/>
  <c r="AK13" i="1"/>
  <c r="AU21" i="1"/>
  <c r="AK22" i="1"/>
  <c r="AU31" i="1"/>
  <c r="AV31" i="1" s="1"/>
  <c r="AU7" i="1"/>
  <c r="AU8" i="1"/>
  <c r="AU19" i="1"/>
  <c r="AU28" i="1"/>
  <c r="AU42" i="1"/>
  <c r="AU2" i="1"/>
  <c r="AK3" i="1"/>
  <c r="AV3" i="1" s="1"/>
  <c r="BD3" i="1" s="1"/>
  <c r="AK4" i="1"/>
  <c r="AK9" i="1"/>
  <c r="AK10" i="1"/>
  <c r="AU11" i="1"/>
  <c r="AU12" i="1"/>
  <c r="AU13" i="1"/>
  <c r="AU14" i="1"/>
  <c r="AK15" i="1"/>
  <c r="AK16" i="1"/>
  <c r="AK20" i="1"/>
  <c r="AU23" i="1"/>
  <c r="AK29" i="1"/>
  <c r="AK30" i="1"/>
  <c r="AU33" i="1"/>
  <c r="AV33" i="1" s="1"/>
  <c r="AU41" i="1"/>
  <c r="AV41" i="1" s="1"/>
  <c r="AK44" i="1"/>
  <c r="AV44" i="1" s="1"/>
  <c r="BD44" i="1" s="1"/>
  <c r="AU5" i="1"/>
  <c r="AV5" i="1" s="1"/>
  <c r="AU6" i="1"/>
  <c r="AK7" i="1"/>
  <c r="AK8" i="1"/>
  <c r="AU17" i="1"/>
  <c r="AU18" i="1"/>
  <c r="AK19" i="1"/>
  <c r="AK25" i="1"/>
  <c r="AK26" i="1"/>
  <c r="AK28" i="1"/>
  <c r="AU35" i="1"/>
  <c r="AV35" i="1" s="1"/>
  <c r="AU37" i="1"/>
  <c r="AV37" i="1" s="1"/>
  <c r="AK42" i="1"/>
  <c r="AK43" i="1"/>
  <c r="AU27" i="1"/>
  <c r="AU40" i="1"/>
  <c r="AV40" i="1" s="1"/>
  <c r="AU16" i="1"/>
  <c r="AU24" i="1"/>
  <c r="AU25" i="1"/>
  <c r="AU30" i="1"/>
  <c r="AU36" i="1"/>
  <c r="AU38" i="1"/>
  <c r="AV38" i="1" s="1"/>
  <c r="AU43" i="1"/>
  <c r="AU20" i="1"/>
  <c r="AU22" i="1"/>
  <c r="AU26" i="1"/>
  <c r="AU34" i="1"/>
  <c r="AU39" i="1"/>
  <c r="AV39" i="1" l="1"/>
  <c r="AW44" i="1"/>
  <c r="AV43" i="1"/>
  <c r="AV27" i="1"/>
  <c r="AW27" i="1" s="1"/>
  <c r="AV12" i="1"/>
  <c r="AV24" i="1"/>
  <c r="AW24" i="1" s="1"/>
  <c r="AV36" i="1"/>
  <c r="AV14" i="1"/>
  <c r="AW14" i="1" s="1"/>
  <c r="AV11" i="1"/>
  <c r="AV19" i="1"/>
  <c r="AW19" i="1" s="1"/>
  <c r="AV21" i="1"/>
  <c r="AV25" i="1"/>
  <c r="AW25" i="1" s="1"/>
  <c r="AV28" i="1"/>
  <c r="AV9" i="1"/>
  <c r="BD9" i="1" s="1"/>
  <c r="AV16" i="1"/>
  <c r="AV18" i="1"/>
  <c r="AW18" i="1" s="1"/>
  <c r="AV6" i="1"/>
  <c r="AV32" i="1"/>
  <c r="BD32" i="1" s="1"/>
  <c r="AV23" i="1"/>
  <c r="AW23" i="1" s="1"/>
  <c r="AV2" i="1"/>
  <c r="BD2" i="1" s="1"/>
  <c r="AV22" i="1"/>
  <c r="BD22" i="1" s="1"/>
  <c r="AV8" i="1"/>
  <c r="AV4" i="1"/>
  <c r="AV13" i="1"/>
  <c r="BD13" i="1" s="1"/>
  <c r="AV29" i="1"/>
  <c r="AV20" i="1"/>
  <c r="AW20" i="1" s="1"/>
  <c r="AV30" i="1"/>
  <c r="BD30" i="1" s="1"/>
  <c r="AV42" i="1"/>
  <c r="BD42" i="1" s="1"/>
  <c r="AV15" i="1"/>
  <c r="BD15" i="1" s="1"/>
  <c r="AV26" i="1"/>
  <c r="BD26" i="1" s="1"/>
  <c r="AV10" i="1"/>
  <c r="BD10" i="1" s="1"/>
  <c r="AV17" i="1"/>
  <c r="AW17" i="1" s="1"/>
  <c r="AV34" i="1"/>
  <c r="AW34" i="1" s="1"/>
  <c r="AV7" i="1"/>
  <c r="BD33" i="1"/>
  <c r="AW33" i="1"/>
  <c r="AW3" i="1"/>
  <c r="BD39" i="1"/>
  <c r="AW39" i="1"/>
  <c r="BD43" i="1"/>
  <c r="AW43" i="1"/>
  <c r="BD38" i="1"/>
  <c r="AW38" i="1"/>
  <c r="BD27" i="1"/>
  <c r="BD40" i="1"/>
  <c r="AW40" i="1"/>
  <c r="BD36" i="1"/>
  <c r="AW36" i="1"/>
  <c r="BD16" i="1"/>
  <c r="AW16" i="1"/>
  <c r="BD5" i="1"/>
  <c r="AW5" i="1"/>
  <c r="BD21" i="1"/>
  <c r="AW21" i="1"/>
  <c r="BD41" i="1"/>
  <c r="AW41" i="1"/>
  <c r="BD31" i="1"/>
  <c r="AW31" i="1"/>
  <c r="BD37" i="1"/>
  <c r="AW37" i="1"/>
  <c r="BD23" i="1"/>
  <c r="BD24" i="1"/>
  <c r="BD25" i="1"/>
  <c r="BD11" i="1"/>
  <c r="AW11" i="1"/>
  <c r="BD14" i="1"/>
  <c r="BD28" i="1"/>
  <c r="AW28" i="1"/>
  <c r="BD35" i="1"/>
  <c r="AW35" i="1"/>
  <c r="BD6" i="1"/>
  <c r="AW6" i="1"/>
  <c r="AW12" i="1"/>
  <c r="BD12" i="1"/>
  <c r="BD18" i="1" l="1"/>
  <c r="AW32" i="1"/>
  <c r="BD20" i="1"/>
  <c r="AW9" i="1"/>
  <c r="AW2" i="1"/>
  <c r="AW26" i="1"/>
  <c r="BD19" i="1"/>
  <c r="AW22" i="1"/>
  <c r="BD34" i="1"/>
  <c r="BD17" i="1"/>
  <c r="AW13" i="1"/>
  <c r="AW15" i="1"/>
  <c r="AW4" i="1"/>
  <c r="BD4" i="1"/>
  <c r="AW8" i="1"/>
  <c r="BD8" i="1"/>
  <c r="AW42" i="1"/>
  <c r="AW29" i="1"/>
  <c r="BD29" i="1"/>
  <c r="AW30" i="1"/>
  <c r="AW10" i="1"/>
  <c r="AW7" i="1"/>
  <c r="BD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<sst xmlns="http://schemas.openxmlformats.org/spreadsheetml/2006/main" count="530" uniqueCount="167">
  <si>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</si>
  <si>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</si>
  <si>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</si>
  <si>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</si>
  <si>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</si>
  <si>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</si>
  <si>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</si>
  <si>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</si>
  <si>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</si>
  <si>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</si>
  <si>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</si>
  <si>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</si>
  <si>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</si>
  <si>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</si>
  <si>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</si>
  <si>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</si>
  <si>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</si>
  <si>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</si>
  <si>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</si>
  <si>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</si>
  <si>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</si>
  <si>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</si>
  <si>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</si>
  <si>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</si>
  <si>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</si>
  <si>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</si>
  <si>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</si>
  <si>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</si>
  <si>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</si>
  <si>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</si>
  <si>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</si>
  <si>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</si>
  <si>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</si>
  <si>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</si>
  <si>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</si>
  <si>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</si>
  <si>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</si>
  <si>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</si>
  <si>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</si>
  <si>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</si>
  <si>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</si>
  <si>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</si>
  <si>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</si>
  <si>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</si>
  <si>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</si>
  <si>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</si>
  <si>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</si>
  <si>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</si>
  <si>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</si>
  <si>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</si>
  <si>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</si>
  <si>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</si>
  <si>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</si>
  <si>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</si>
  <si>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</si>
  <si>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</si>
  <si>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</si>
  <si>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</si>
  <si>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SUNFLOWER</t>
    <phoneticPr fontId="2" type="noConversion"/>
  </si>
  <si>
    <t>100% Polyester 3pc Hanging  Quilt</t>
    <phoneticPr fontId="2" type="noConversion"/>
  </si>
  <si>
    <t>3pc Hanging  Quilt</t>
    <phoneticPr fontId="2" type="noConversion"/>
  </si>
  <si>
    <t xml:space="preserve">Face: 85gsm microfiber disperse print                                        Back: 85gsm microfiber solid
Filling: 180gsm slick Poly Fill. With flange </t>
    <phoneticPr fontId="2" type="noConversion"/>
  </si>
  <si>
    <t xml:space="preserve">100% Polyester </t>
    <phoneticPr fontId="2" type="noConversion"/>
  </si>
  <si>
    <t>Full/Queen: 86x86"/20x26+1.5“(2)</t>
  </si>
  <si>
    <t>TAUPE</t>
    <phoneticPr fontId="2" type="noConversion"/>
  </si>
  <si>
    <t>Set</t>
  </si>
  <si>
    <t>Normal</t>
  </si>
  <si>
    <t>9404.40.9022</t>
    <phoneticPr fontId="2" type="noConversion"/>
  </si>
  <si>
    <t>100% Polyester 3pc Hanging  Quilt</t>
    <phoneticPr fontId="2" type="noConversion"/>
  </si>
  <si>
    <t>3pc Hanging  Quilt</t>
    <phoneticPr fontId="2" type="noConversion"/>
  </si>
  <si>
    <t xml:space="preserve">Face: 85gsm microfiber disperse print                                        Back: 85gsm microfiber solid
Filling: 180gsm slick Poly Fill. With flange </t>
    <phoneticPr fontId="2" type="noConversion"/>
  </si>
  <si>
    <t>King: 
102x86"/20x36+1.5”(2)</t>
  </si>
  <si>
    <t>ELIJAH</t>
    <phoneticPr fontId="2" type="noConversion"/>
  </si>
  <si>
    <t xml:space="preserve">Face&amp; Back: 85gsm microfiber disperse print
Filling: 180gsm slick Poly Fill. </t>
    <phoneticPr fontId="2" type="noConversion"/>
  </si>
  <si>
    <t xml:space="preserve">100% Polyester </t>
    <phoneticPr fontId="2" type="noConversion"/>
  </si>
  <si>
    <t>Full/Queen: 86x86"/20x26+1/2"(2)</t>
  </si>
  <si>
    <t>Navy</t>
    <phoneticPr fontId="2" type="noConversion"/>
  </si>
  <si>
    <t>9404.40.9022</t>
    <phoneticPr fontId="2" type="noConversion"/>
  </si>
  <si>
    <t>ELIJAH</t>
    <phoneticPr fontId="2" type="noConversion"/>
  </si>
  <si>
    <t xml:space="preserve">Face&amp; Back: 85gsm microfiber disperse print
Filling: 180gsm slick Poly Fill. </t>
    <phoneticPr fontId="2" type="noConversion"/>
  </si>
  <si>
    <t xml:space="preserve">100% Polyester </t>
    <phoneticPr fontId="2" type="noConversion"/>
  </si>
  <si>
    <t>King: 
102x86"/20x36+1/2"(2)</t>
  </si>
  <si>
    <t>GUINEVERE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</si>
  <si>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</si>
  <si>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Full/Queen: 86x86+2.5"/20x26+2.5“(2)</t>
  </si>
  <si>
    <t>Blue</t>
    <phoneticPr fontId="2" type="noConversion"/>
  </si>
  <si>
    <t xml:space="preserve">100% Polyester </t>
    <phoneticPr fontId="2" type="noConversion"/>
  </si>
  <si>
    <t>King: 
102x86+2.5"/20x36+2.5"(2)</t>
  </si>
  <si>
    <t>Blue</t>
    <phoneticPr fontId="2" type="noConversion"/>
  </si>
  <si>
    <t>ORLA</t>
    <phoneticPr fontId="2" type="noConversion"/>
  </si>
  <si>
    <t>100% Polyester 3pc Hanging  Quilt</t>
    <phoneticPr fontId="2" type="noConversion"/>
  </si>
  <si>
    <t>Face: 85gsm microfiber disperse print.                               Back: 85gsm microfiber solid
Filling: 180gsm slick Poly Fill. 
With flange</t>
    <phoneticPr fontId="2" type="noConversion"/>
  </si>
  <si>
    <t>Pink</t>
    <phoneticPr fontId="2" type="noConversion"/>
  </si>
  <si>
    <t>JULIETTE</t>
  </si>
  <si>
    <t>Face: 85gsm microfiber disperse print.                               Back: 85gsm microfiber solid
Filling: 180gsm slick Poly Fill. 
 With 2.5"  ruffle edge</t>
    <phoneticPr fontId="2" type="noConversion"/>
  </si>
  <si>
    <t>Twin:                                                66x86+2.5"/20x26+2.5"(1)</t>
  </si>
  <si>
    <t>Mauve</t>
    <phoneticPr fontId="2" type="noConversion"/>
  </si>
  <si>
    <t>Mauve</t>
    <phoneticPr fontId="2" type="noConversion"/>
  </si>
  <si>
    <t>EVIE</t>
    <phoneticPr fontId="2" type="noConversion"/>
  </si>
  <si>
    <t>EVIE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</si>
  <si>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</si>
  <si>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9404.40.9022</t>
    <phoneticPr fontId="2" type="noConversion"/>
  </si>
  <si>
    <t>EVIE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</si>
  <si>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</si>
  <si>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Blue</t>
    <phoneticPr fontId="2" type="noConversion"/>
  </si>
  <si>
    <t>DILLY</t>
    <phoneticPr fontId="2" type="noConversion"/>
  </si>
  <si>
    <t>100% Polyester 3pc Hanging  Quilt</t>
    <phoneticPr fontId="2" type="noConversion"/>
  </si>
  <si>
    <t>Full/Queen: 86x86+2.5"/20x26+2.5"(2)</t>
  </si>
  <si>
    <t>TAUPE</t>
  </si>
  <si>
    <t>3pc Hanging  Quilt</t>
    <phoneticPr fontId="2" type="noConversion"/>
  </si>
  <si>
    <t>AUTUMN FLORAL</t>
    <phoneticPr fontId="2" type="noConversion"/>
  </si>
  <si>
    <t xml:space="preserve">Face&amp; Back: 85gsm microfiber disperse print.                               
Filling: 180gsm slick Poly Fill. </t>
    <phoneticPr fontId="2" type="noConversion"/>
  </si>
  <si>
    <t>Full/Queen: 86x86"/20x26+1/2“(2)</t>
  </si>
  <si>
    <t>WARM REDUX</t>
    <phoneticPr fontId="2" type="noConversion"/>
  </si>
  <si>
    <t>AUTUMN FLORAL</t>
    <phoneticPr fontId="2" type="noConversion"/>
  </si>
  <si>
    <t xml:space="preserve">Face&amp; Back: 85gsm microfiber disperse print.                               
Filling: 180gsm slick Poly Fill. </t>
    <phoneticPr fontId="2" type="noConversion"/>
  </si>
  <si>
    <t>King: 
102x86"/20x36+1/2”(2)</t>
  </si>
  <si>
    <t>WARM REDUX</t>
  </si>
  <si>
    <t>3pc Hanging  Quilt</t>
    <phoneticPr fontId="2" type="noConversion"/>
  </si>
  <si>
    <t>ELIJAH</t>
    <phoneticPr fontId="2" type="noConversion"/>
  </si>
  <si>
    <t>100% Polyester 3pc Hanging  Quilt</t>
    <phoneticPr fontId="2" type="noConversion"/>
  </si>
  <si>
    <t xml:space="preserve">100% Polyester </t>
    <phoneticPr fontId="2" type="noConversion"/>
  </si>
  <si>
    <t>Twin:                                                66x86"/20x26+1/2"(1)</t>
  </si>
  <si>
    <t>Navy</t>
  </si>
  <si>
    <t>Blue</t>
  </si>
  <si>
    <t>ORLA</t>
    <phoneticPr fontId="2" type="noConversion"/>
  </si>
  <si>
    <t>Face: 85gsm microfiber disperse print.                               Back: 85gsm microfiber solid
Filling: 180gsm slick Poly Fill. 
With flange</t>
    <phoneticPr fontId="2" type="noConversion"/>
  </si>
  <si>
    <t>Twin:                                                66x86"/20x26+1.5"(1)</t>
  </si>
  <si>
    <t>Pink</t>
  </si>
  <si>
    <t>MARIE</t>
    <phoneticPr fontId="2" type="noConversion"/>
  </si>
  <si>
    <r>
      <t>Face&amp; Back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washed microfiber solid, with ruffle
Filling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 xml:space="preserve">180gsm slick Poly Fill. </t>
    </r>
    <phoneticPr fontId="13" type="noConversion"/>
  </si>
  <si>
    <t>RAINDROP ON ROSES</t>
    <phoneticPr fontId="2" type="noConversion"/>
  </si>
  <si>
    <t>100% Polyester 3pc Hanging  Quilt</t>
    <phoneticPr fontId="2" type="noConversion"/>
  </si>
  <si>
    <r>
      <t xml:space="preserve">Face: 85gsm microfiber </t>
    </r>
    <r>
      <rPr>
        <b/>
        <sz val="11"/>
        <color rgb="FFFF0000"/>
        <rFont val="Aptos"/>
        <family val="2"/>
      </rPr>
      <t>digital print</t>
    </r>
    <r>
      <rPr>
        <sz val="11"/>
        <color theme="1"/>
        <rFont val="Aptos"/>
        <family val="2"/>
      </rPr>
      <t>.                               Back: 85gsm microfiber solid
Filling: 180gsm slick Poly Fill. 
 With 2.5"  ruffle edge</t>
    </r>
    <phoneticPr fontId="13" type="noConversion"/>
  </si>
  <si>
    <t>BOW TICKING STRIPE</t>
    <phoneticPr fontId="2" type="noConversion"/>
  </si>
  <si>
    <t xml:space="preserve">85gsm microfiber Prewashed ultra soft finish. Embroidered  with Ruffle edge. Stitch quilting. 180gsm Poly Fill. </t>
    <phoneticPr fontId="13" type="noConversion"/>
  </si>
  <si>
    <t>BLUE FINCH</t>
    <phoneticPr fontId="2" type="noConversion"/>
  </si>
  <si>
    <t>MILLIE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</si>
  <si>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85gsm  microfiber solid. Embroidered
Filling: 180gsm slick Poly Fill. with stitched edge </t>
    </r>
    <phoneticPr fontId="2" type="noConversion"/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</si>
  <si>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85gsm  microfiber solid. Embroidered
Filling: 180gsm slick Poly Fill. with stitched edge </t>
    </r>
    <phoneticPr fontId="2" type="noConversion"/>
  </si>
  <si>
    <t>Caitlyn</t>
    <phoneticPr fontId="2" type="noConversion"/>
  </si>
  <si>
    <t>3pc Hanging  Quilt</t>
    <phoneticPr fontId="2" type="noConversion"/>
  </si>
  <si>
    <t xml:space="preserve">85gsm microfiber Prewashed ultra soft finish. Embroidered  w/ Ruffle edge. Stitch quilting. 180gsm Poly Fill. </t>
    <phoneticPr fontId="2" type="noConversion"/>
  </si>
  <si>
    <t>Iris</t>
    <phoneticPr fontId="2" type="noConversion"/>
  </si>
  <si>
    <t>3pc Hanging  Quilt</t>
    <phoneticPr fontId="2" type="noConversion"/>
  </si>
  <si>
    <t>Hearts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</si>
  <si>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solid, with ruffle.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</si>
  <si>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Floral Netting</t>
  </si>
  <si>
    <t>Marshmallow</t>
    <phoneticPr fontId="2" type="noConversion"/>
  </si>
  <si>
    <t>Rose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</si>
  <si>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solid, with ruffle.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with stitched edge </t>
    </r>
    <phoneticPr fontId="2" type="noConversion"/>
  </si>
  <si>
    <t>Twin:                                                66x86"/20x26+2.5"(1)</t>
  </si>
  <si>
    <t>Pink/ Sage</t>
    <phoneticPr fontId="2" type="noConversion"/>
  </si>
  <si>
    <t>Pink/ Sage</t>
    <phoneticPr fontId="2" type="noConversion"/>
  </si>
  <si>
    <t>Floral Bow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</si>
  <si>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</si>
  <si>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Juniper</t>
  </si>
  <si>
    <r>
      <t>Face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poly texture solid, embroidered.
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Poly Fill. </t>
    </r>
    <phoneticPr fontId="2" type="noConversion"/>
  </si>
  <si>
    <t>Taupe</t>
    <phoneticPr fontId="2" type="noConversion"/>
  </si>
  <si>
    <t>Taupe</t>
    <phoneticPr fontId="2" type="noConversion"/>
  </si>
  <si>
    <t>Caitlyn</t>
  </si>
  <si>
    <t xml:space="preserve">85gsm microfiber Prewashed ultra soft finish. Embroidered  w/ Ruffle edge. Stitch quilting. 180gsm Poly Fill. </t>
  </si>
  <si>
    <t>Twin:                                                63x86+2.5"/20x26+2.5"(1)</t>
    <phoneticPr fontId="2" type="noConversion"/>
  </si>
  <si>
    <t xml:space="preserve">Face&amp; Back：85gsm  microfiber solid. Embroidered
Filling: 180gsm slick Poly Fill. with stitched edge </t>
  </si>
  <si>
    <t>Pink</t>
    <phoneticPr fontId="2" type="noConversion"/>
  </si>
  <si>
    <t xml:space="preserve">Face&amp; Back：85gsm  microfiber solid, with ruffle. Embroidered
Filling：180gsm slick Poly Fill. </t>
  </si>
  <si>
    <t>Marshmallow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</si>
</sst>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[$¥-478]#,##0.0;[$¥-478]\-#,##0.0"/>
  </numFmts>
  <fonts count="16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9"/>
      <name val="Aptos"/>
      <family val="2"/>
    </font>
    <font>
      <sz val="12"/>
      <name val="宋体"/>
      <family val="3"/>
      <charset val="134"/>
    </font>
    <font>
      <sz val="11"/>
      <color theme="1"/>
      <name val="Aptos"/>
      <family val="2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Aptos"/>
      <family val="2"/>
    </font>
    <font>
      <sz val="11"/>
      <name val="Microsoft YaHei U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5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176" fontId="4" fillId="3" borderId="3" xfId="0" applyNumberFormat="1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 wrapText="1"/>
    </xf>
    <xf numFmtId="177" fontId="7" fillId="3" borderId="3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3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7" fillId="4" borderId="3" xfId="2" applyNumberFormat="1" applyFont="1" applyFill="1" applyBorder="1" applyAlignment="1">
      <alignment wrapText="1"/>
    </xf>
    <xf numFmtId="10" fontId="7" fillId="2" borderId="3" xfId="2" applyNumberFormat="1" applyFont="1" applyFill="1" applyBorder="1" applyAlignment="1">
      <alignment wrapText="1"/>
    </xf>
    <xf numFmtId="177" fontId="8" fillId="2" borderId="3" xfId="2" applyNumberFormat="1" applyFont="1" applyFill="1" applyBorder="1" applyAlignment="1">
      <alignment wrapText="1"/>
    </xf>
    <xf numFmtId="177" fontId="4" fillId="4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2" borderId="3" xfId="4" applyNumberFormat="1" applyFont="1" applyFill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11" fillId="9" borderId="3" xfId="5" applyFont="1" applyFill="1" applyBorder="1" applyAlignment="1">
      <alignment horizontal="left" vertical="center" wrapText="1"/>
    </xf>
    <xf numFmtId="181" fontId="0" fillId="0" borderId="3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6">
    <cellStyle name="Currency 2" xfId="3"/>
    <cellStyle name="Normal 2" xfId="1"/>
    <cellStyle name="Normal 2 18 2" xfId="2"/>
    <cellStyle name="Percent 2" xfId="4"/>
    <cellStyle name="常规" xfId="0" builtinId="0"/>
    <cellStyle name="常规 10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57150</xdr:rowOff>
    </xdr:from>
    <xdr:to>
      <xdr:col>2</xdr:col>
      <xdr:colOff>1057275</xdr:colOff>
      <xdr:row>2</xdr:row>
      <xdr:rowOff>558566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A2F1E146-90BF-4C38-BBD9-091A63BE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1295400"/>
          <a:ext cx="981075" cy="113006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38100</xdr:rowOff>
    </xdr:from>
    <xdr:to>
      <xdr:col>2</xdr:col>
      <xdr:colOff>1000125</xdr:colOff>
      <xdr:row>4</xdr:row>
      <xdr:rowOff>499763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EFAEB65F-1DD7-473D-BA05-0A6E5DE4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533650"/>
          <a:ext cx="952500" cy="1090313"/>
        </a:xfrm>
        <a:prstGeom prst="rect">
          <a:avLst/>
        </a:prstGeom>
      </xdr:spPr>
    </xdr:pic>
    <xdr:clientData/>
  </xdr:twoCellAnchor>
  <xdr:twoCellAnchor editAs="oneCell">
    <xdr:from>
      <xdr:col>2</xdr:col>
      <xdr:colOff>68914</xdr:colOff>
      <xdr:row>5</xdr:row>
      <xdr:rowOff>85725</xdr:rowOff>
    </xdr:from>
    <xdr:to>
      <xdr:col>2</xdr:col>
      <xdr:colOff>996779</xdr:colOff>
      <xdr:row>6</xdr:row>
      <xdr:rowOff>533400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D32E352A-34C6-45BA-B0F7-45098DA9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139" y="4029075"/>
          <a:ext cx="92786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78243</xdr:rowOff>
    </xdr:from>
    <xdr:to>
      <xdr:col>2</xdr:col>
      <xdr:colOff>990600</xdr:colOff>
      <xdr:row>8</xdr:row>
      <xdr:rowOff>496833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5986DD5C-E5D5-4D91-AAA5-C3CAC297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4475" y="5278893"/>
          <a:ext cx="895350" cy="1047240"/>
        </a:xfrm>
        <a:prstGeom prst="rect">
          <a:avLst/>
        </a:prstGeom>
      </xdr:spPr>
    </xdr:pic>
    <xdr:clientData/>
  </xdr:twoCellAnchor>
  <xdr:twoCellAnchor editAs="oneCell">
    <xdr:from>
      <xdr:col>2</xdr:col>
      <xdr:colOff>87963</xdr:colOff>
      <xdr:row>12</xdr:row>
      <xdr:rowOff>421422</xdr:rowOff>
    </xdr:from>
    <xdr:to>
      <xdr:col>2</xdr:col>
      <xdr:colOff>1018542</xdr:colOff>
      <xdr:row>14</xdr:row>
      <xdr:rowOff>318328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5F51530A-2AD6-4321-8B51-7FA5CA01A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7188" y="8955822"/>
          <a:ext cx="930579" cy="115420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9</xdr:row>
      <xdr:rowOff>295275</xdr:rowOff>
    </xdr:from>
    <xdr:to>
      <xdr:col>2</xdr:col>
      <xdr:colOff>1098735</xdr:colOff>
      <xdr:row>11</xdr:row>
      <xdr:rowOff>246295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45D0455F-7A81-461F-B11A-9B0AF254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6943725"/>
          <a:ext cx="1013010" cy="120832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17</xdr:row>
      <xdr:rowOff>47624</xdr:rowOff>
    </xdr:from>
    <xdr:to>
      <xdr:col>2</xdr:col>
      <xdr:colOff>1059906</xdr:colOff>
      <xdr:row>18</xdr:row>
      <xdr:rowOff>549553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EF698577-93F3-4779-9DB1-E440DD18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5900" y="11915774"/>
          <a:ext cx="993231" cy="1130579"/>
        </a:xfrm>
        <a:prstGeom prst="rect">
          <a:avLst/>
        </a:prstGeom>
      </xdr:spPr>
    </xdr:pic>
    <xdr:clientData/>
  </xdr:twoCellAnchor>
  <xdr:oneCellAnchor>
    <xdr:from>
      <xdr:col>2</xdr:col>
      <xdr:colOff>61075</xdr:colOff>
      <xdr:row>15</xdr:row>
      <xdr:rowOff>47626</xdr:rowOff>
    </xdr:from>
    <xdr:ext cx="961437" cy="1123950"/>
    <xdr:pic>
      <xdr:nvPicPr>
        <xdr:cNvPr id="9" name="图片 23">
          <a:extLst>
            <a:ext uri="{FF2B5EF4-FFF2-40B4-BE49-F238E27FC236}">
              <a16:creationId xmlns="" xmlns:a16="http://schemas.microsoft.com/office/drawing/2014/main" id="{7AB3381B-23E5-4202-8657-8C9E72240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0300" y="10658476"/>
          <a:ext cx="961437" cy="1123950"/>
        </a:xfrm>
        <a:prstGeom prst="rect">
          <a:avLst/>
        </a:prstGeom>
      </xdr:spPr>
    </xdr:pic>
    <xdr:clientData/>
  </xdr:oneCellAnchor>
  <xdr:twoCellAnchor editAs="oneCell">
    <xdr:from>
      <xdr:col>2</xdr:col>
      <xdr:colOff>87406</xdr:colOff>
      <xdr:row>19</xdr:row>
      <xdr:rowOff>28575</xdr:rowOff>
    </xdr:from>
    <xdr:to>
      <xdr:col>2</xdr:col>
      <xdr:colOff>1100477</xdr:colOff>
      <xdr:row>19</xdr:row>
      <xdr:rowOff>1188223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BD9F5A1A-C90B-4B06-8E1E-5E32E231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631" y="14611350"/>
          <a:ext cx="1013071" cy="1159648"/>
        </a:xfrm>
        <a:prstGeom prst="rect">
          <a:avLst/>
        </a:prstGeom>
      </xdr:spPr>
    </xdr:pic>
    <xdr:clientData/>
  </xdr:twoCellAnchor>
  <xdr:twoCellAnchor editAs="oneCell">
    <xdr:from>
      <xdr:col>2</xdr:col>
      <xdr:colOff>70036</xdr:colOff>
      <xdr:row>20</xdr:row>
      <xdr:rowOff>53229</xdr:rowOff>
    </xdr:from>
    <xdr:to>
      <xdr:col>2</xdr:col>
      <xdr:colOff>1054649</xdr:colOff>
      <xdr:row>20</xdr:row>
      <xdr:rowOff>1195381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04277D27-D930-4B58-AEFB-BB331BEA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9261" y="15902829"/>
          <a:ext cx="984613" cy="1142152"/>
        </a:xfrm>
        <a:prstGeom prst="rect">
          <a:avLst/>
        </a:prstGeom>
      </xdr:spPr>
    </xdr:pic>
    <xdr:clientData/>
  </xdr:twoCellAnchor>
  <xdr:twoCellAnchor editAs="oneCell">
    <xdr:from>
      <xdr:col>2</xdr:col>
      <xdr:colOff>98611</xdr:colOff>
      <xdr:row>21</xdr:row>
      <xdr:rowOff>133350</xdr:rowOff>
    </xdr:from>
    <xdr:to>
      <xdr:col>2</xdr:col>
      <xdr:colOff>978110</xdr:colOff>
      <xdr:row>21</xdr:row>
      <xdr:rowOff>1162050</xdr:rowOff>
    </xdr:to>
    <xdr:pic>
      <xdr:nvPicPr>
        <xdr:cNvPr id="13" name="图片 12">
          <a:extLst>
            <a:ext uri="{FF2B5EF4-FFF2-40B4-BE49-F238E27FC236}">
              <a16:creationId xmlns="" xmlns:a16="http://schemas.microsoft.com/office/drawing/2014/main" id="{C2199402-6001-48BF-84BC-123AEAC1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7836" y="17249775"/>
          <a:ext cx="879499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</xdr:colOff>
      <xdr:row>23</xdr:row>
      <xdr:rowOff>123825</xdr:rowOff>
    </xdr:from>
    <xdr:to>
      <xdr:col>2</xdr:col>
      <xdr:colOff>1025439</xdr:colOff>
      <xdr:row>23</xdr:row>
      <xdr:rowOff>1114424</xdr:rowOff>
    </xdr:to>
    <xdr:pic>
      <xdr:nvPicPr>
        <xdr:cNvPr id="14" name="图片 13">
          <a:extLst>
            <a:ext uri="{FF2B5EF4-FFF2-40B4-BE49-F238E27FC236}">
              <a16:creationId xmlns="" xmlns:a16="http://schemas.microsoft.com/office/drawing/2014/main" id="{CC8D3A19-DA4D-44F3-AE32-B7243825F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75254" y="19964400"/>
          <a:ext cx="969410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27</xdr:row>
      <xdr:rowOff>79417</xdr:rowOff>
    </xdr:from>
    <xdr:to>
      <xdr:col>2</xdr:col>
      <xdr:colOff>990600</xdr:colOff>
      <xdr:row>28</xdr:row>
      <xdr:rowOff>575114</xdr:rowOff>
    </xdr:to>
    <xdr:pic>
      <xdr:nvPicPr>
        <xdr:cNvPr id="16" name="图片 15">
          <a:extLst>
            <a:ext uri="{FF2B5EF4-FFF2-40B4-BE49-F238E27FC236}">
              <a16:creationId xmlns="" xmlns:a16="http://schemas.microsoft.com/office/drawing/2014/main" id="{4C8FF054-5CE7-4F46-9D27-7CB0BBB3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1637" y="25168267"/>
          <a:ext cx="968188" cy="112434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25</xdr:row>
      <xdr:rowOff>66675</xdr:rowOff>
    </xdr:from>
    <xdr:to>
      <xdr:col>2</xdr:col>
      <xdr:colOff>925242</xdr:colOff>
      <xdr:row>26</xdr:row>
      <xdr:rowOff>514350</xdr:rowOff>
    </xdr:to>
    <xdr:pic>
      <xdr:nvPicPr>
        <xdr:cNvPr id="17" name="图片 16">
          <a:extLst>
            <a:ext uri="{FF2B5EF4-FFF2-40B4-BE49-F238E27FC236}">
              <a16:creationId xmlns="" xmlns:a16="http://schemas.microsoft.com/office/drawing/2014/main" id="{BCC3D8E8-8BBD-4368-8FC2-CFA27CC8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8750" y="23898225"/>
          <a:ext cx="915717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29</xdr:row>
      <xdr:rowOff>47625</xdr:rowOff>
    </xdr:from>
    <xdr:to>
      <xdr:col>2</xdr:col>
      <xdr:colOff>1027580</xdr:colOff>
      <xdr:row>30</xdr:row>
      <xdr:rowOff>554937</xdr:rowOff>
    </xdr:to>
    <xdr:pic>
      <xdr:nvPicPr>
        <xdr:cNvPr id="18" name="图片 17">
          <a:extLst>
            <a:ext uri="{FF2B5EF4-FFF2-40B4-BE49-F238E27FC236}">
              <a16:creationId xmlns="" xmlns:a16="http://schemas.microsoft.com/office/drawing/2014/main" id="{C37D0ECD-3280-4EB0-AF61-0FB9A885D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38275" y="26584275"/>
          <a:ext cx="1008530" cy="113596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31</xdr:row>
      <xdr:rowOff>91897</xdr:rowOff>
    </xdr:from>
    <xdr:to>
      <xdr:col>2</xdr:col>
      <xdr:colOff>1000125</xdr:colOff>
      <xdr:row>32</xdr:row>
      <xdr:rowOff>568403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227E1EB3-BD8D-0073-4BA7-A5D274EC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57325" y="27885847"/>
          <a:ext cx="962025" cy="110515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33</xdr:row>
      <xdr:rowOff>161363</xdr:rowOff>
    </xdr:from>
    <xdr:to>
      <xdr:col>2</xdr:col>
      <xdr:colOff>1130112</xdr:colOff>
      <xdr:row>35</xdr:row>
      <xdr:rowOff>330929</xdr:rowOff>
    </xdr:to>
    <xdr:pic>
      <xdr:nvPicPr>
        <xdr:cNvPr id="20" name="图片 19">
          <a:extLst>
            <a:ext uri="{FF2B5EF4-FFF2-40B4-BE49-F238E27FC236}">
              <a16:creationId xmlns="" xmlns:a16="http://schemas.microsoft.com/office/drawing/2014/main" id="{3D7287FA-3D39-4422-96B1-667E14B6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28750" y="31117613"/>
          <a:ext cx="1120587" cy="1312566"/>
        </a:xfrm>
        <a:prstGeom prst="rect">
          <a:avLst/>
        </a:prstGeom>
      </xdr:spPr>
    </xdr:pic>
    <xdr:clientData/>
  </xdr:twoCellAnchor>
  <xdr:twoCellAnchor editAs="oneCell">
    <xdr:from>
      <xdr:col>2</xdr:col>
      <xdr:colOff>64994</xdr:colOff>
      <xdr:row>36</xdr:row>
      <xdr:rowOff>66675</xdr:rowOff>
    </xdr:from>
    <xdr:to>
      <xdr:col>2</xdr:col>
      <xdr:colOff>1009649</xdr:colOff>
      <xdr:row>37</xdr:row>
      <xdr:rowOff>573890</xdr:rowOff>
    </xdr:to>
    <xdr:pic>
      <xdr:nvPicPr>
        <xdr:cNvPr id="22" name="图片 21">
          <a:extLst>
            <a:ext uri="{FF2B5EF4-FFF2-40B4-BE49-F238E27FC236}">
              <a16:creationId xmlns="" xmlns:a16="http://schemas.microsoft.com/office/drawing/2014/main" id="{07B3ED05-5EFA-458C-A288-2EF297FC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84219" y="32927925"/>
          <a:ext cx="944655" cy="113586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38</xdr:row>
      <xdr:rowOff>46597</xdr:rowOff>
    </xdr:from>
    <xdr:to>
      <xdr:col>2</xdr:col>
      <xdr:colOff>1038225</xdr:colOff>
      <xdr:row>39</xdr:row>
      <xdr:rowOff>541922</xdr:rowOff>
    </xdr:to>
    <xdr:pic>
      <xdr:nvPicPr>
        <xdr:cNvPr id="23" name="图片 22">
          <a:extLst>
            <a:ext uri="{FF2B5EF4-FFF2-40B4-BE49-F238E27FC236}">
              <a16:creationId xmlns="" xmlns:a16="http://schemas.microsoft.com/office/drawing/2014/main" id="{8C222889-02F4-4A67-8B97-8E3EC5CD0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85900" y="34165147"/>
          <a:ext cx="971550" cy="11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107017</xdr:colOff>
      <xdr:row>40</xdr:row>
      <xdr:rowOff>114300</xdr:rowOff>
    </xdr:from>
    <xdr:to>
      <xdr:col>2</xdr:col>
      <xdr:colOff>968236</xdr:colOff>
      <xdr:row>40</xdr:row>
      <xdr:rowOff>1114425</xdr:rowOff>
    </xdr:to>
    <xdr:pic>
      <xdr:nvPicPr>
        <xdr:cNvPr id="24" name="图片 23">
          <a:extLst>
            <a:ext uri="{FF2B5EF4-FFF2-40B4-BE49-F238E27FC236}">
              <a16:creationId xmlns="" xmlns:a16="http://schemas.microsoft.com/office/drawing/2014/main" id="{9559545D-ADC1-4855-8DE3-C92B6682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6242" y="35680650"/>
          <a:ext cx="861219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79562</xdr:colOff>
      <xdr:row>41</xdr:row>
      <xdr:rowOff>106456</xdr:rowOff>
    </xdr:from>
    <xdr:to>
      <xdr:col>2</xdr:col>
      <xdr:colOff>920003</xdr:colOff>
      <xdr:row>41</xdr:row>
      <xdr:rowOff>1094304</xdr:rowOff>
    </xdr:to>
    <xdr:pic>
      <xdr:nvPicPr>
        <xdr:cNvPr id="25" name="图片 24">
          <a:extLst>
            <a:ext uri="{FF2B5EF4-FFF2-40B4-BE49-F238E27FC236}">
              <a16:creationId xmlns="" xmlns:a16="http://schemas.microsoft.com/office/drawing/2014/main" id="{6B105BA0-6584-437D-B5B6-0A6B6C83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8787" y="36939631"/>
          <a:ext cx="840441" cy="98784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42</xdr:row>
      <xdr:rowOff>147358</xdr:rowOff>
    </xdr:from>
    <xdr:to>
      <xdr:col>2</xdr:col>
      <xdr:colOff>950259</xdr:colOff>
      <xdr:row>42</xdr:row>
      <xdr:rowOff>1131858</xdr:rowOff>
    </xdr:to>
    <xdr:pic>
      <xdr:nvPicPr>
        <xdr:cNvPr id="26" name="图片 25">
          <a:extLst>
            <a:ext uri="{FF2B5EF4-FFF2-40B4-BE49-F238E27FC236}">
              <a16:creationId xmlns="" xmlns:a16="http://schemas.microsoft.com/office/drawing/2014/main" id="{34318F99-48DA-43EE-B2AB-2D2A634A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5425" y="38247358"/>
          <a:ext cx="874059" cy="984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43</xdr:row>
      <xdr:rowOff>57150</xdr:rowOff>
    </xdr:from>
    <xdr:to>
      <xdr:col>2</xdr:col>
      <xdr:colOff>1019175</xdr:colOff>
      <xdr:row>43</xdr:row>
      <xdr:rowOff>1162306</xdr:rowOff>
    </xdr:to>
    <xdr:pic>
      <xdr:nvPicPr>
        <xdr:cNvPr id="27" name="图片 26">
          <a:extLst>
            <a:ext uri="{FF2B5EF4-FFF2-40B4-BE49-F238E27FC236}">
              <a16:creationId xmlns="" xmlns:a16="http://schemas.microsoft.com/office/drawing/2014/main" id="{E7752FCD-0E80-41C3-A495-0093B921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6375" y="39423975"/>
          <a:ext cx="962025" cy="1105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July%20Quilt%20commit-3.19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-printed cost"/>
      <sheetName val="3.6 update cost-绣花"/>
      <sheetName val="ValueSelect"/>
      <sheetName val="Data"/>
    </sheetNames>
    <sheetDataSet>
      <sheetData sheetId="0"/>
      <sheetData sheetId="1"/>
      <sheetData sheetId="2">
        <row r="3">
          <cell r="G3">
            <v>65.7</v>
          </cell>
        </row>
        <row r="4">
          <cell r="G4">
            <v>75.099999999999994</v>
          </cell>
        </row>
        <row r="5">
          <cell r="G5">
            <v>47.3</v>
          </cell>
        </row>
        <row r="6">
          <cell r="G6">
            <v>60.7</v>
          </cell>
        </row>
        <row r="7">
          <cell r="G7">
            <v>69.7</v>
          </cell>
        </row>
        <row r="8">
          <cell r="G8">
            <v>50.5</v>
          </cell>
        </row>
        <row r="9">
          <cell r="G9">
            <v>66</v>
          </cell>
        </row>
        <row r="10">
          <cell r="G10">
            <v>76.099999999999994</v>
          </cell>
        </row>
        <row r="11">
          <cell r="G11">
            <v>50.3</v>
          </cell>
        </row>
        <row r="12">
          <cell r="G12">
            <v>65.7</v>
          </cell>
        </row>
        <row r="13">
          <cell r="G13">
            <v>75.099999999999994</v>
          </cell>
        </row>
        <row r="14">
          <cell r="G14">
            <v>50.5</v>
          </cell>
        </row>
        <row r="15">
          <cell r="G15">
            <v>66</v>
          </cell>
        </row>
        <row r="16">
          <cell r="G16">
            <v>76.099999999999994</v>
          </cell>
        </row>
        <row r="17">
          <cell r="G17">
            <v>50.5</v>
          </cell>
        </row>
        <row r="18">
          <cell r="G18">
            <v>66</v>
          </cell>
        </row>
        <row r="19">
          <cell r="G19">
            <v>76.099999999999994</v>
          </cell>
        </row>
        <row r="21">
          <cell r="G21">
            <v>66</v>
          </cell>
        </row>
        <row r="22">
          <cell r="G22">
            <v>76.05</v>
          </cell>
        </row>
        <row r="24">
          <cell r="G24">
            <v>60.7</v>
          </cell>
        </row>
        <row r="25">
          <cell r="G25">
            <v>69.7</v>
          </cell>
        </row>
        <row r="27">
          <cell r="G27">
            <v>56.3</v>
          </cell>
        </row>
        <row r="28">
          <cell r="G28">
            <v>53.9</v>
          </cell>
        </row>
        <row r="30">
          <cell r="G30">
            <v>60.5</v>
          </cell>
        </row>
      </sheetData>
      <sheetData sheetId="3">
        <row r="4">
          <cell r="F4">
            <v>61.7</v>
          </cell>
        </row>
        <row r="5">
          <cell r="F5">
            <v>82.4</v>
          </cell>
        </row>
        <row r="6">
          <cell r="F6">
            <v>98.9</v>
          </cell>
        </row>
        <row r="7">
          <cell r="F7">
            <v>53.1</v>
          </cell>
        </row>
        <row r="8">
          <cell r="F8">
            <v>70.400000000000006</v>
          </cell>
        </row>
        <row r="9">
          <cell r="F9">
            <v>79.900000000000006</v>
          </cell>
        </row>
        <row r="10">
          <cell r="F10">
            <v>53.8</v>
          </cell>
        </row>
        <row r="11">
          <cell r="F11">
            <v>71.3</v>
          </cell>
        </row>
        <row r="12">
          <cell r="F12">
            <v>81</v>
          </cell>
        </row>
        <row r="14">
          <cell r="F14">
            <v>83.3</v>
          </cell>
        </row>
        <row r="15">
          <cell r="F15">
            <v>93.25</v>
          </cell>
        </row>
        <row r="19">
          <cell r="F19">
            <v>67.599999999999994</v>
          </cell>
        </row>
        <row r="20">
          <cell r="F20">
            <v>88.8</v>
          </cell>
        </row>
        <row r="21">
          <cell r="F21">
            <v>100.3</v>
          </cell>
        </row>
        <row r="36">
          <cell r="F36">
            <v>67.5</v>
          </cell>
        </row>
        <row r="37">
          <cell r="F37">
            <v>88.9</v>
          </cell>
        </row>
        <row r="38">
          <cell r="F38">
            <v>99.2</v>
          </cell>
        </row>
        <row r="42">
          <cell r="F42">
            <v>87.9</v>
          </cell>
        </row>
        <row r="43">
          <cell r="F43">
            <v>97.3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44"/>
  <sheetViews>
    <sheetView tabSelected="1" topLeftCell="AH1" workbookViewId="0">
      <selection activeCell="AV4" sqref="AV4"/>
    </sheetView>
  </sheetViews>
  <sheetFormatPr defaultColWidth="9.140625" defaultRowHeight="15"/>
  <cols>
    <col min="1" max="1" width="11.140625" style="1" customWidth="1"/>
    <col min="2" max="2" width="10.140625" style="2" customWidth="1"/>
    <col min="3" max="3" width="17.140625" style="1" customWidth="1"/>
    <col min="4" max="4" width="13.42578125" style="1" customWidth="1"/>
    <col min="5" max="5" width="7.85546875" style="1" customWidth="1"/>
    <col min="6" max="6" width="8.7109375" style="1" customWidth="1"/>
    <col min="7" max="7" width="11.28515625" style="1" customWidth="1"/>
    <col min="8" max="8" width="12.42578125" style="1" customWidth="1"/>
    <col min="9" max="10" width="16.28515625" style="1" customWidth="1"/>
    <col min="11" max="11" width="21.140625" style="1" customWidth="1"/>
    <col min="12" max="12" width="16.28515625" style="3" customWidth="1"/>
    <col min="13" max="13" width="16.28515625" style="1" customWidth="1"/>
    <col min="14" max="14" width="13.42578125" style="1" customWidth="1"/>
    <col min="15" max="15" width="9.5703125" style="1" customWidth="1"/>
    <col min="16" max="17" width="13.7109375" style="1" customWidth="1"/>
    <col min="18" max="18" width="5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85546875" style="10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0" customWidth="1"/>
    <col min="55" max="55" width="12.140625" style="6" customWidth="1"/>
    <col min="56" max="56" width="13" style="1" customWidth="1"/>
    <col min="57" max="57" width="15.5703125" style="1" customWidth="1"/>
    <col min="58" max="59" width="9.140625" style="6"/>
    <col min="60" max="16384" width="9.140625" style="1"/>
  </cols>
  <sheetData>
    <row r="1" spans="1:59" ht="68.099999999999994" customHeight="1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  <c r="BF1" s="1"/>
      <c r="BG1" s="1"/>
    </row>
    <row r="2" spans="1:59" ht="50.1" customHeight="1">
      <c r="A2" s="39"/>
      <c r="B2" s="40">
        <v>1</v>
      </c>
      <c r="C2" s="62"/>
      <c r="D2" s="41"/>
      <c r="E2" s="39"/>
      <c r="F2" s="39"/>
      <c r="G2" s="39" t="s">
        <v>57</v>
      </c>
      <c r="H2" s="42" t="s">
        <v>58</v>
      </c>
      <c r="I2" s="42" t="s">
        <v>59</v>
      </c>
      <c r="J2" s="42" t="s">
        <v>60</v>
      </c>
      <c r="K2" s="42" t="s">
        <v>61</v>
      </c>
      <c r="L2" s="43" t="s">
        <v>62</v>
      </c>
      <c r="M2" s="39" t="s">
        <v>63</v>
      </c>
      <c r="N2" s="42" t="s">
        <v>64</v>
      </c>
      <c r="O2" s="39"/>
      <c r="P2" s="39"/>
      <c r="Q2" s="39"/>
      <c r="R2" s="39" t="s">
        <v>65</v>
      </c>
      <c r="S2" s="44">
        <f>'[7]Miya-printed cost'!G3</f>
        <v>65.7</v>
      </c>
      <c r="T2" s="45">
        <v>7.8</v>
      </c>
      <c r="U2" s="46">
        <f>IF(ISERROR(S2/T2),"",S2/T2)</f>
        <v>8.4230769230769234</v>
      </c>
      <c r="V2" s="47">
        <v>8.42</v>
      </c>
      <c r="W2" s="12"/>
      <c r="X2" s="39" t="s">
        <v>66</v>
      </c>
      <c r="Y2" s="48">
        <v>44</v>
      </c>
      <c r="Z2" s="48">
        <v>41</v>
      </c>
      <c r="AA2" s="48">
        <v>25</v>
      </c>
      <c r="AB2" s="45">
        <v>5</v>
      </c>
      <c r="AC2" s="49">
        <v>2</v>
      </c>
      <c r="AD2" s="50">
        <f>IF(Y2="","",Y2*Z2*AA2/1000000)</f>
        <v>4.5100000000000001E-2</v>
      </c>
      <c r="AE2" s="51">
        <f>IF(AC2="","",65/AD2*AC2)</f>
        <v>2882.4833702882484</v>
      </c>
      <c r="AF2" s="39">
        <v>2250</v>
      </c>
      <c r="AG2" s="52">
        <f>IF(ISERROR(AF2/AE2),"",AF2/AE2)</f>
        <v>0.78057692307692306</v>
      </c>
      <c r="AH2" s="42" t="s">
        <v>67</v>
      </c>
      <c r="AI2" s="53">
        <v>0.32800000000000001</v>
      </c>
      <c r="AJ2" s="52">
        <f>IF(ISERROR(V2*AI2),"",V2*AI2)</f>
        <v>2.7617600000000002</v>
      </c>
      <c r="AK2" s="52">
        <f t="shared" ref="AK2:AK36" si="0">IF(ISERROR(V2+AG2+AJ2),"",V2+AG2+AJ2)</f>
        <v>11.962336923076924</v>
      </c>
      <c r="AL2" s="53">
        <v>0</v>
      </c>
      <c r="AM2" s="52">
        <f t="shared" ref="AM2:AM36" si="1">IF(ISERROR(AY2*AL2),"",AY2*AL2)</f>
        <v>0</v>
      </c>
      <c r="AN2" s="53">
        <v>0</v>
      </c>
      <c r="AO2" s="52">
        <f t="shared" ref="AO2:AO36" si="2">IF(ISERROR(AY2*AN2),"",AY2*AN2)</f>
        <v>0</v>
      </c>
      <c r="AP2" s="10">
        <v>0</v>
      </c>
      <c r="AQ2" s="52">
        <f>IF(ISERROR(AY2*AP3),"",AY2*AP3)</f>
        <v>0</v>
      </c>
      <c r="AR2" s="39">
        <v>0</v>
      </c>
      <c r="AS2" s="53">
        <v>0</v>
      </c>
      <c r="AT2" s="52">
        <f t="shared" ref="AT2:AT36" si="3">IF(ISERROR(AY2*AS2),"",AY2*AS2)</f>
        <v>0</v>
      </c>
      <c r="AU2" s="52">
        <f>IF(ISERROR(AM2+AO2+AQ2+AT2),"",AM2+AO2+AQ2+AT2)</f>
        <v>0</v>
      </c>
      <c r="AV2" s="52">
        <f t="shared" ref="AV2:AV36" si="4">IF(ISERROR(AK2+AU2),"",AK2+AU2)</f>
        <v>11.962336923076924</v>
      </c>
      <c r="AW2" s="54">
        <f>IF(ISERROR((AY2-AV2)/AY2),"",(AY2-AV2)/AY2)</f>
        <v>0.16171430111584273</v>
      </c>
      <c r="AX2" s="52">
        <f>IF(BA2="","",AZ2*(1-BA2))</f>
        <v>14.395199999999999</v>
      </c>
      <c r="AY2" s="55">
        <v>14.27</v>
      </c>
      <c r="AZ2" s="12">
        <v>29.99</v>
      </c>
      <c r="BA2" s="53">
        <v>0.52</v>
      </c>
      <c r="BB2" s="56">
        <f>IF(ISERROR((AZ2-AY2)/AZ2),"",(AZ2-AY2)/AZ2)</f>
        <v>0.52417472490830275</v>
      </c>
      <c r="BC2" s="57">
        <v>700</v>
      </c>
      <c r="BD2" s="52">
        <f>IF(ISERROR(AV2*BC2),"",AV2*BC2)</f>
        <v>8373.6358461538475</v>
      </c>
      <c r="BE2" s="52">
        <f>IF(ISERROR(AY2*BC2),"",AY2*BC2)</f>
        <v>9989</v>
      </c>
      <c r="BF2" s="1"/>
      <c r="BG2" s="1"/>
    </row>
    <row r="3" spans="1:59" ht="50.1" customHeight="1">
      <c r="A3" s="39"/>
      <c r="B3" s="40">
        <v>2</v>
      </c>
      <c r="C3" s="64"/>
      <c r="D3" s="41"/>
      <c r="E3" s="39"/>
      <c r="F3" s="39"/>
      <c r="G3" s="39" t="s">
        <v>57</v>
      </c>
      <c r="H3" s="42" t="s">
        <v>58</v>
      </c>
      <c r="I3" s="42" t="s">
        <v>68</v>
      </c>
      <c r="J3" s="42" t="s">
        <v>69</v>
      </c>
      <c r="K3" s="42" t="s">
        <v>70</v>
      </c>
      <c r="L3" s="43" t="s">
        <v>62</v>
      </c>
      <c r="M3" s="39" t="s">
        <v>71</v>
      </c>
      <c r="N3" s="42" t="s">
        <v>64</v>
      </c>
      <c r="O3" s="39"/>
      <c r="P3" s="39"/>
      <c r="Q3" s="39"/>
      <c r="R3" s="39" t="s">
        <v>65</v>
      </c>
      <c r="S3" s="44">
        <f>'[7]Miya-printed cost'!G4</f>
        <v>75.099999999999994</v>
      </c>
      <c r="T3" s="45">
        <v>7.8</v>
      </c>
      <c r="U3" s="46">
        <f t="shared" ref="U3:U36" si="5">IF(ISERROR(S3/T3),"",S3/T3)</f>
        <v>9.6282051282051277</v>
      </c>
      <c r="V3" s="47">
        <v>9.6300000000000008</v>
      </c>
      <c r="W3" s="12"/>
      <c r="X3" s="39" t="s">
        <v>66</v>
      </c>
      <c r="Y3" s="48">
        <v>44</v>
      </c>
      <c r="Z3" s="48">
        <v>41</v>
      </c>
      <c r="AA3" s="48">
        <v>28</v>
      </c>
      <c r="AB3" s="45">
        <v>5</v>
      </c>
      <c r="AC3" s="11">
        <v>2</v>
      </c>
      <c r="AD3" s="50">
        <f t="shared" ref="AD3:AD36" si="6">IF(Y3="","",Y3*Z3*AA3/1000000)</f>
        <v>5.0512000000000001E-2</v>
      </c>
      <c r="AE3" s="51">
        <f t="shared" ref="AE3:AE36" si="7">IF(AC3="","",65/AD3*AC3)</f>
        <v>2573.6458663287931</v>
      </c>
      <c r="AF3" s="39">
        <v>2250</v>
      </c>
      <c r="AG3" s="52">
        <f t="shared" ref="AG3:AG36" si="8">IF(ISERROR(AF3/AE3),"",AF3/AE3)</f>
        <v>0.8742461538461539</v>
      </c>
      <c r="AH3" s="42" t="s">
        <v>67</v>
      </c>
      <c r="AI3" s="53">
        <v>0.32800000000000001</v>
      </c>
      <c r="AJ3" s="52">
        <f>IF(ISERROR(V3*AI3),"",V3*AI3)</f>
        <v>3.1586400000000006</v>
      </c>
      <c r="AK3" s="52">
        <f t="shared" si="0"/>
        <v>13.662886153846154</v>
      </c>
      <c r="AL3" s="53">
        <v>0</v>
      </c>
      <c r="AM3" s="52">
        <f t="shared" si="1"/>
        <v>0</v>
      </c>
      <c r="AN3" s="53">
        <v>0</v>
      </c>
      <c r="AO3" s="52">
        <f t="shared" si="2"/>
        <v>0</v>
      </c>
      <c r="AP3" s="53">
        <v>0</v>
      </c>
      <c r="AQ3" s="52">
        <f>IF(ISERROR(AY3*AP4),"",AY3*AP4)</f>
        <v>0</v>
      </c>
      <c r="AR3" s="39">
        <v>0</v>
      </c>
      <c r="AS3" s="53">
        <v>0</v>
      </c>
      <c r="AT3" s="52">
        <f t="shared" si="3"/>
        <v>0</v>
      </c>
      <c r="AU3" s="52">
        <f t="shared" ref="AU3:AU36" si="9">IF(ISERROR(AM3+AO3+AQ3+AT3),"",AM3+AO3+AQ3+AT3)</f>
        <v>0</v>
      </c>
      <c r="AV3" s="52">
        <f t="shared" si="4"/>
        <v>13.662886153846154</v>
      </c>
      <c r="AW3" s="54">
        <f t="shared" ref="AW3:AW36" si="10">IF(ISERROR((AY3-AV3)/AY3),"",(AY3-AV3)/AY3)</f>
        <v>0.17544440833758879</v>
      </c>
      <c r="AX3" s="52">
        <f t="shared" ref="AX3:AX36" si="11">IF(BA3="","",AZ3*(1-BA3))</f>
        <v>16.4453</v>
      </c>
      <c r="AY3" s="55">
        <v>16.57</v>
      </c>
      <c r="AZ3" s="12">
        <v>34.99</v>
      </c>
      <c r="BA3" s="53">
        <v>0.53</v>
      </c>
      <c r="BB3" s="56">
        <f t="shared" ref="BB3:BB36" si="12">IF(ISERROR((AZ3-AY3)/AZ3),"",(AZ3-AY3)/AZ3)</f>
        <v>0.5264361246070306</v>
      </c>
      <c r="BC3" s="57">
        <v>700</v>
      </c>
      <c r="BD3" s="52">
        <f t="shared" ref="BD3:BD36" si="13">IF(ISERROR(AV3*BC3),"",AV3*BC3)</f>
        <v>9564.0203076923081</v>
      </c>
      <c r="BE3" s="52">
        <f t="shared" ref="BE3:BE36" si="14">IF(ISERROR(AY3*BC3),"",AY3*BC3)</f>
        <v>11599</v>
      </c>
      <c r="BF3" s="1"/>
      <c r="BG3" s="1"/>
    </row>
    <row r="4" spans="1:59" ht="50.1" customHeight="1">
      <c r="A4" s="39"/>
      <c r="B4" s="40">
        <v>3</v>
      </c>
      <c r="C4" s="62"/>
      <c r="D4" s="39"/>
      <c r="E4" s="39"/>
      <c r="F4" s="39"/>
      <c r="G4" s="39" t="s">
        <v>57</v>
      </c>
      <c r="H4" s="42" t="s">
        <v>72</v>
      </c>
      <c r="I4" s="42" t="s">
        <v>59</v>
      </c>
      <c r="J4" s="42" t="s">
        <v>69</v>
      </c>
      <c r="K4" s="42" t="s">
        <v>73</v>
      </c>
      <c r="L4" s="43" t="s">
        <v>74</v>
      </c>
      <c r="M4" s="39" t="s">
        <v>75</v>
      </c>
      <c r="N4" s="42" t="s">
        <v>76</v>
      </c>
      <c r="O4" s="39"/>
      <c r="P4" s="39"/>
      <c r="Q4" s="39"/>
      <c r="R4" s="39" t="s">
        <v>65</v>
      </c>
      <c r="S4" s="44">
        <f>'[7]Miya-printed cost'!G6</f>
        <v>60.7</v>
      </c>
      <c r="T4" s="45">
        <v>7.8</v>
      </c>
      <c r="U4" s="46">
        <f t="shared" si="5"/>
        <v>7.7820512820512828</v>
      </c>
      <c r="V4" s="47">
        <v>7.78</v>
      </c>
      <c r="W4" s="12"/>
      <c r="X4" s="39" t="s">
        <v>66</v>
      </c>
      <c r="Y4" s="48">
        <v>44</v>
      </c>
      <c r="Z4" s="48">
        <v>41</v>
      </c>
      <c r="AA4" s="48">
        <v>25</v>
      </c>
      <c r="AB4" s="45">
        <v>5</v>
      </c>
      <c r="AC4" s="49">
        <v>2</v>
      </c>
      <c r="AD4" s="50">
        <f t="shared" si="6"/>
        <v>4.5100000000000001E-2</v>
      </c>
      <c r="AE4" s="51">
        <f t="shared" si="7"/>
        <v>2882.4833702882484</v>
      </c>
      <c r="AF4" s="39">
        <v>2250</v>
      </c>
      <c r="AG4" s="52">
        <f t="shared" si="8"/>
        <v>0.78057692307692306</v>
      </c>
      <c r="AH4" s="42" t="s">
        <v>77</v>
      </c>
      <c r="AI4" s="53">
        <v>0.32800000000000001</v>
      </c>
      <c r="AJ4" s="52">
        <f t="shared" ref="AJ4:AJ36" si="15">IF(ISERROR(V4*AI4),"",V4*AI4)</f>
        <v>2.5518400000000003</v>
      </c>
      <c r="AK4" s="52">
        <f t="shared" si="0"/>
        <v>11.112416923076923</v>
      </c>
      <c r="AL4" s="53">
        <v>0</v>
      </c>
      <c r="AM4" s="52">
        <f t="shared" si="1"/>
        <v>0</v>
      </c>
      <c r="AN4" s="53">
        <v>0</v>
      </c>
      <c r="AO4" s="52">
        <f t="shared" si="2"/>
        <v>0</v>
      </c>
      <c r="AP4" s="53">
        <v>0</v>
      </c>
      <c r="AQ4" s="52">
        <f t="shared" ref="AQ4:AQ36" si="16">IF(ISERROR(AY4*AP4),"",AY4*AP4)</f>
        <v>0</v>
      </c>
      <c r="AR4" s="39">
        <v>0</v>
      </c>
      <c r="AS4" s="53">
        <v>0</v>
      </c>
      <c r="AT4" s="52">
        <f t="shared" si="3"/>
        <v>0</v>
      </c>
      <c r="AU4" s="52">
        <f t="shared" si="9"/>
        <v>0</v>
      </c>
      <c r="AV4" s="52">
        <f t="shared" si="4"/>
        <v>11.112416923076923</v>
      </c>
      <c r="AW4" s="54">
        <f t="shared" si="10"/>
        <v>0.19765942793668423</v>
      </c>
      <c r="AX4" s="52">
        <f t="shared" si="11"/>
        <v>13.7445</v>
      </c>
      <c r="AY4" s="55">
        <v>13.85</v>
      </c>
      <c r="AZ4" s="12">
        <v>24.99</v>
      </c>
      <c r="BA4" s="53">
        <v>0.45</v>
      </c>
      <c r="BB4" s="56">
        <f t="shared" si="12"/>
        <v>0.44577831132452977</v>
      </c>
      <c r="BC4" s="57">
        <v>700</v>
      </c>
      <c r="BD4" s="52">
        <f t="shared" si="13"/>
        <v>7778.6918461538462</v>
      </c>
      <c r="BE4" s="52">
        <f t="shared" si="14"/>
        <v>9695</v>
      </c>
      <c r="BF4" s="1"/>
      <c r="BG4" s="1"/>
    </row>
    <row r="5" spans="1:59" ht="50.1" customHeight="1">
      <c r="A5" s="39"/>
      <c r="B5" s="40">
        <v>4</v>
      </c>
      <c r="C5" s="64"/>
      <c r="D5" s="39"/>
      <c r="E5" s="39"/>
      <c r="F5" s="39"/>
      <c r="G5" s="39" t="s">
        <v>57</v>
      </c>
      <c r="H5" s="42" t="s">
        <v>78</v>
      </c>
      <c r="I5" s="42" t="s">
        <v>68</v>
      </c>
      <c r="J5" s="42" t="s">
        <v>69</v>
      </c>
      <c r="K5" s="42" t="s">
        <v>79</v>
      </c>
      <c r="L5" s="43" t="s">
        <v>80</v>
      </c>
      <c r="M5" s="39" t="s">
        <v>81</v>
      </c>
      <c r="N5" s="42" t="s">
        <v>76</v>
      </c>
      <c r="O5" s="39"/>
      <c r="P5" s="39"/>
      <c r="Q5" s="39"/>
      <c r="R5" s="39" t="s">
        <v>65</v>
      </c>
      <c r="S5" s="44">
        <f>'[7]Miya-printed cost'!G7</f>
        <v>69.7</v>
      </c>
      <c r="T5" s="45">
        <v>7.8</v>
      </c>
      <c r="U5" s="46">
        <f t="shared" si="5"/>
        <v>8.9358974358974361</v>
      </c>
      <c r="V5" s="47">
        <v>8.94</v>
      </c>
      <c r="W5" s="12"/>
      <c r="X5" s="39" t="s">
        <v>66</v>
      </c>
      <c r="Y5" s="48">
        <v>44</v>
      </c>
      <c r="Z5" s="48">
        <v>41</v>
      </c>
      <c r="AA5" s="48">
        <v>28</v>
      </c>
      <c r="AB5" s="45">
        <v>5</v>
      </c>
      <c r="AC5" s="11">
        <v>2</v>
      </c>
      <c r="AD5" s="50">
        <f t="shared" si="6"/>
        <v>5.0512000000000001E-2</v>
      </c>
      <c r="AE5" s="51">
        <f t="shared" si="7"/>
        <v>2573.6458663287931</v>
      </c>
      <c r="AF5" s="39">
        <v>2250</v>
      </c>
      <c r="AG5" s="52">
        <f t="shared" si="8"/>
        <v>0.8742461538461539</v>
      </c>
      <c r="AH5" s="42" t="s">
        <v>67</v>
      </c>
      <c r="AI5" s="53">
        <v>0.32800000000000001</v>
      </c>
      <c r="AJ5" s="52">
        <f t="shared" si="15"/>
        <v>2.9323199999999998</v>
      </c>
      <c r="AK5" s="52">
        <f t="shared" si="0"/>
        <v>12.746566153846153</v>
      </c>
      <c r="AL5" s="53">
        <v>0</v>
      </c>
      <c r="AM5" s="52">
        <f t="shared" si="1"/>
        <v>0</v>
      </c>
      <c r="AN5" s="53">
        <v>0</v>
      </c>
      <c r="AO5" s="52">
        <f t="shared" si="2"/>
        <v>0</v>
      </c>
      <c r="AP5" s="53">
        <v>0</v>
      </c>
      <c r="AQ5" s="52">
        <f t="shared" si="16"/>
        <v>0</v>
      </c>
      <c r="AR5" s="39">
        <v>0</v>
      </c>
      <c r="AS5" s="53">
        <v>0</v>
      </c>
      <c r="AT5" s="52">
        <f t="shared" si="3"/>
        <v>0</v>
      </c>
      <c r="AU5" s="52">
        <f t="shared" si="9"/>
        <v>0</v>
      </c>
      <c r="AV5" s="52">
        <f t="shared" si="4"/>
        <v>12.746566153846153</v>
      </c>
      <c r="AW5" s="54">
        <f t="shared" si="10"/>
        <v>0.20779576421092893</v>
      </c>
      <c r="AX5" s="52">
        <f t="shared" si="11"/>
        <v>16.095399999999998</v>
      </c>
      <c r="AY5" s="55">
        <v>16.09</v>
      </c>
      <c r="AZ5" s="12">
        <v>34.99</v>
      </c>
      <c r="BA5" s="53">
        <v>0.54</v>
      </c>
      <c r="BB5" s="56">
        <f t="shared" si="12"/>
        <v>0.54015432980851674</v>
      </c>
      <c r="BC5" s="57">
        <v>700</v>
      </c>
      <c r="BD5" s="52">
        <f t="shared" si="13"/>
        <v>8922.5963076923072</v>
      </c>
      <c r="BE5" s="52">
        <f t="shared" si="14"/>
        <v>11263</v>
      </c>
      <c r="BF5" s="1"/>
      <c r="BG5" s="1"/>
    </row>
    <row r="6" spans="1:59" ht="50.1" customHeight="1">
      <c r="A6" s="39"/>
      <c r="B6" s="40">
        <v>6</v>
      </c>
      <c r="C6" s="62"/>
      <c r="D6" s="41"/>
      <c r="E6" s="39"/>
      <c r="F6" s="39"/>
      <c r="G6" s="39" t="s">
        <v>57</v>
      </c>
      <c r="H6" s="42" t="s">
        <v>82</v>
      </c>
      <c r="I6" s="42" t="s">
        <v>68</v>
      </c>
      <c r="J6" s="42" t="s">
        <v>69</v>
      </c>
      <c r="K6" s="42" t="s">
        <v>83</v>
      </c>
      <c r="L6" s="43" t="s">
        <v>74</v>
      </c>
      <c r="M6" s="39" t="s">
        <v>84</v>
      </c>
      <c r="N6" s="42" t="s">
        <v>85</v>
      </c>
      <c r="O6" s="39"/>
      <c r="P6" s="39"/>
      <c r="Q6" s="39"/>
      <c r="R6" s="39" t="s">
        <v>65</v>
      </c>
      <c r="S6" s="44">
        <f>'[7]Miya-printed cost'!G9</f>
        <v>66</v>
      </c>
      <c r="T6" s="45">
        <v>7.8</v>
      </c>
      <c r="U6" s="46">
        <f t="shared" si="5"/>
        <v>8.4615384615384617</v>
      </c>
      <c r="V6" s="47">
        <v>8.4600000000000009</v>
      </c>
      <c r="W6" s="12"/>
      <c r="X6" s="39" t="s">
        <v>66</v>
      </c>
      <c r="Y6" s="48">
        <v>44</v>
      </c>
      <c r="Z6" s="48">
        <v>41</v>
      </c>
      <c r="AA6" s="48">
        <v>25</v>
      </c>
      <c r="AB6" s="45">
        <v>5</v>
      </c>
      <c r="AC6" s="49">
        <v>2</v>
      </c>
      <c r="AD6" s="50">
        <f t="shared" si="6"/>
        <v>4.5100000000000001E-2</v>
      </c>
      <c r="AE6" s="51">
        <f t="shared" si="7"/>
        <v>2882.4833702882484</v>
      </c>
      <c r="AF6" s="39">
        <v>2250</v>
      </c>
      <c r="AG6" s="52">
        <f t="shared" si="8"/>
        <v>0.78057692307692306</v>
      </c>
      <c r="AH6" s="42" t="s">
        <v>67</v>
      </c>
      <c r="AI6" s="53">
        <v>0.32800000000000001</v>
      </c>
      <c r="AJ6" s="52">
        <f t="shared" si="15"/>
        <v>2.7748800000000005</v>
      </c>
      <c r="AK6" s="52">
        <f t="shared" si="0"/>
        <v>12.015456923076925</v>
      </c>
      <c r="AL6" s="53">
        <v>0</v>
      </c>
      <c r="AM6" s="52">
        <f t="shared" si="1"/>
        <v>0</v>
      </c>
      <c r="AN6" s="53">
        <v>0</v>
      </c>
      <c r="AO6" s="52">
        <f t="shared" si="2"/>
        <v>0</v>
      </c>
      <c r="AP6" s="53">
        <v>0</v>
      </c>
      <c r="AQ6" s="52">
        <f t="shared" si="16"/>
        <v>0</v>
      </c>
      <c r="AR6" s="39">
        <v>0</v>
      </c>
      <c r="AS6" s="53">
        <v>0</v>
      </c>
      <c r="AT6" s="52">
        <f t="shared" si="3"/>
        <v>0</v>
      </c>
      <c r="AU6" s="52">
        <f t="shared" si="9"/>
        <v>0</v>
      </c>
      <c r="AV6" s="52">
        <f t="shared" si="4"/>
        <v>12.015456923076925</v>
      </c>
      <c r="AW6" s="54">
        <f t="shared" si="10"/>
        <v>0.16617231623338477</v>
      </c>
      <c r="AX6" s="52">
        <f t="shared" si="11"/>
        <v>14.395199999999999</v>
      </c>
      <c r="AY6" s="55">
        <v>14.41</v>
      </c>
      <c r="AZ6" s="12">
        <v>29.99</v>
      </c>
      <c r="BA6" s="53">
        <v>0.52</v>
      </c>
      <c r="BB6" s="56">
        <f t="shared" si="12"/>
        <v>0.51950650216738914</v>
      </c>
      <c r="BC6" s="57">
        <v>800</v>
      </c>
      <c r="BD6" s="52">
        <f t="shared" si="13"/>
        <v>9612.3655384615413</v>
      </c>
      <c r="BE6" s="52">
        <f t="shared" si="14"/>
        <v>11528</v>
      </c>
      <c r="BF6" s="1"/>
      <c r="BG6" s="1"/>
    </row>
    <row r="7" spans="1:59" ht="50.1" customHeight="1">
      <c r="A7" s="39"/>
      <c r="B7" s="40">
        <v>7</v>
      </c>
      <c r="C7" s="64"/>
      <c r="D7" s="41"/>
      <c r="E7" s="39"/>
      <c r="F7" s="39"/>
      <c r="G7" s="39" t="s">
        <v>57</v>
      </c>
      <c r="H7" s="42" t="s">
        <v>82</v>
      </c>
      <c r="I7" s="42" t="s">
        <v>68</v>
      </c>
      <c r="J7" s="42" t="s">
        <v>69</v>
      </c>
      <c r="K7" s="42" t="s">
        <v>83</v>
      </c>
      <c r="L7" s="43" t="s">
        <v>86</v>
      </c>
      <c r="M7" s="39" t="s">
        <v>87</v>
      </c>
      <c r="N7" s="42" t="s">
        <v>88</v>
      </c>
      <c r="O7" s="39"/>
      <c r="P7" s="39"/>
      <c r="Q7" s="39"/>
      <c r="R7" s="39" t="s">
        <v>65</v>
      </c>
      <c r="S7" s="44">
        <f>'[7]Miya-printed cost'!G10</f>
        <v>76.099999999999994</v>
      </c>
      <c r="T7" s="45">
        <v>7.8</v>
      </c>
      <c r="U7" s="46">
        <f t="shared" si="5"/>
        <v>9.7564102564102555</v>
      </c>
      <c r="V7" s="47">
        <v>9.76</v>
      </c>
      <c r="W7" s="12"/>
      <c r="X7" s="39" t="s">
        <v>66</v>
      </c>
      <c r="Y7" s="48">
        <v>44</v>
      </c>
      <c r="Z7" s="48">
        <v>41</v>
      </c>
      <c r="AA7" s="48">
        <v>28</v>
      </c>
      <c r="AB7" s="45">
        <v>5</v>
      </c>
      <c r="AC7" s="11">
        <v>2</v>
      </c>
      <c r="AD7" s="50">
        <f t="shared" si="6"/>
        <v>5.0512000000000001E-2</v>
      </c>
      <c r="AE7" s="51">
        <f t="shared" si="7"/>
        <v>2573.6458663287931</v>
      </c>
      <c r="AF7" s="39">
        <v>2250</v>
      </c>
      <c r="AG7" s="52">
        <f t="shared" si="8"/>
        <v>0.8742461538461539</v>
      </c>
      <c r="AH7" s="42" t="s">
        <v>67</v>
      </c>
      <c r="AI7" s="53">
        <v>0.32800000000000001</v>
      </c>
      <c r="AJ7" s="52">
        <f t="shared" si="15"/>
        <v>3.2012800000000001</v>
      </c>
      <c r="AK7" s="52">
        <f t="shared" si="0"/>
        <v>13.835526153846153</v>
      </c>
      <c r="AL7" s="53">
        <v>0</v>
      </c>
      <c r="AM7" s="52">
        <f t="shared" si="1"/>
        <v>0</v>
      </c>
      <c r="AN7" s="53">
        <v>0</v>
      </c>
      <c r="AO7" s="52">
        <f t="shared" si="2"/>
        <v>0</v>
      </c>
      <c r="AP7" s="53">
        <v>0</v>
      </c>
      <c r="AQ7" s="52">
        <f t="shared" si="16"/>
        <v>0</v>
      </c>
      <c r="AR7" s="39">
        <v>0</v>
      </c>
      <c r="AS7" s="53">
        <v>0</v>
      </c>
      <c r="AT7" s="52">
        <f t="shared" si="3"/>
        <v>0</v>
      </c>
      <c r="AU7" s="52">
        <f t="shared" si="9"/>
        <v>0</v>
      </c>
      <c r="AV7" s="52">
        <f t="shared" si="4"/>
        <v>13.835526153846153</v>
      </c>
      <c r="AW7" s="54">
        <f t="shared" si="10"/>
        <v>0.17301098901098907</v>
      </c>
      <c r="AX7" s="52">
        <f t="shared" si="11"/>
        <v>16.795200000000001</v>
      </c>
      <c r="AY7" s="55">
        <v>16.73</v>
      </c>
      <c r="AZ7" s="12">
        <v>34.99</v>
      </c>
      <c r="BA7" s="53">
        <v>0.52</v>
      </c>
      <c r="BB7" s="56">
        <f t="shared" si="12"/>
        <v>0.52186338953986855</v>
      </c>
      <c r="BC7" s="57">
        <v>600</v>
      </c>
      <c r="BD7" s="52">
        <f t="shared" si="13"/>
        <v>8301.3156923076913</v>
      </c>
      <c r="BE7" s="52">
        <f t="shared" si="14"/>
        <v>10038</v>
      </c>
      <c r="BF7" s="1"/>
      <c r="BG7" s="1"/>
    </row>
    <row r="8" spans="1:59" ht="50.1" customHeight="1">
      <c r="A8" s="39"/>
      <c r="B8" s="40">
        <v>8</v>
      </c>
      <c r="C8" s="62"/>
      <c r="D8" s="41"/>
      <c r="E8" s="39"/>
      <c r="F8" s="39"/>
      <c r="G8" s="39" t="s">
        <v>57</v>
      </c>
      <c r="H8" s="42" t="s">
        <v>89</v>
      </c>
      <c r="I8" s="42" t="s">
        <v>90</v>
      </c>
      <c r="J8" s="42" t="s">
        <v>69</v>
      </c>
      <c r="K8" s="42" t="s">
        <v>91</v>
      </c>
      <c r="L8" s="43" t="s">
        <v>74</v>
      </c>
      <c r="M8" s="39" t="s">
        <v>63</v>
      </c>
      <c r="N8" s="42" t="s">
        <v>92</v>
      </c>
      <c r="O8" s="39"/>
      <c r="P8" s="39"/>
      <c r="Q8" s="39"/>
      <c r="R8" s="39" t="s">
        <v>65</v>
      </c>
      <c r="S8" s="44">
        <f>'[7]Miya-printed cost'!G12</f>
        <v>65.7</v>
      </c>
      <c r="T8" s="45">
        <v>7.8</v>
      </c>
      <c r="U8" s="46">
        <f t="shared" si="5"/>
        <v>8.4230769230769234</v>
      </c>
      <c r="V8" s="47">
        <v>8.42</v>
      </c>
      <c r="W8" s="12"/>
      <c r="X8" s="39" t="s">
        <v>66</v>
      </c>
      <c r="Y8" s="48">
        <v>44</v>
      </c>
      <c r="Z8" s="48">
        <v>41</v>
      </c>
      <c r="AA8" s="48">
        <v>25</v>
      </c>
      <c r="AB8" s="45">
        <v>5</v>
      </c>
      <c r="AC8" s="49">
        <v>2</v>
      </c>
      <c r="AD8" s="50">
        <f t="shared" si="6"/>
        <v>4.5100000000000001E-2</v>
      </c>
      <c r="AE8" s="51">
        <f t="shared" si="7"/>
        <v>2882.4833702882484</v>
      </c>
      <c r="AF8" s="39">
        <v>2250</v>
      </c>
      <c r="AG8" s="52">
        <f t="shared" si="8"/>
        <v>0.78057692307692306</v>
      </c>
      <c r="AH8" s="42" t="s">
        <v>67</v>
      </c>
      <c r="AI8" s="53">
        <v>0.32800000000000001</v>
      </c>
      <c r="AJ8" s="52">
        <f t="shared" si="15"/>
        <v>2.7617600000000002</v>
      </c>
      <c r="AK8" s="52">
        <f t="shared" si="0"/>
        <v>11.962336923076924</v>
      </c>
      <c r="AL8" s="53">
        <v>0</v>
      </c>
      <c r="AM8" s="52">
        <f t="shared" si="1"/>
        <v>0</v>
      </c>
      <c r="AN8" s="53">
        <v>0</v>
      </c>
      <c r="AO8" s="52">
        <f t="shared" si="2"/>
        <v>0</v>
      </c>
      <c r="AP8" s="53">
        <v>0</v>
      </c>
      <c r="AQ8" s="52">
        <f t="shared" si="16"/>
        <v>0</v>
      </c>
      <c r="AR8" s="39">
        <v>0</v>
      </c>
      <c r="AS8" s="53">
        <v>0</v>
      </c>
      <c r="AT8" s="52">
        <f t="shared" si="3"/>
        <v>0</v>
      </c>
      <c r="AU8" s="52">
        <f t="shared" si="9"/>
        <v>0</v>
      </c>
      <c r="AV8" s="52">
        <f t="shared" si="4"/>
        <v>11.962336923076924</v>
      </c>
      <c r="AW8" s="54">
        <f t="shared" si="10"/>
        <v>0.16171430111584273</v>
      </c>
      <c r="AX8" s="52">
        <f t="shared" si="11"/>
        <v>14.395199999999999</v>
      </c>
      <c r="AY8" s="55">
        <v>14.27</v>
      </c>
      <c r="AZ8" s="12">
        <v>29.99</v>
      </c>
      <c r="BA8" s="53">
        <v>0.52</v>
      </c>
      <c r="BB8" s="56">
        <f t="shared" si="12"/>
        <v>0.52417472490830275</v>
      </c>
      <c r="BC8" s="57">
        <v>800</v>
      </c>
      <c r="BD8" s="52">
        <f t="shared" si="13"/>
        <v>9569.8695384615385</v>
      </c>
      <c r="BE8" s="52">
        <f t="shared" si="14"/>
        <v>11416</v>
      </c>
      <c r="BF8" s="1"/>
      <c r="BG8" s="1"/>
    </row>
    <row r="9" spans="1:59" ht="50.1" customHeight="1">
      <c r="A9" s="39"/>
      <c r="B9" s="40">
        <v>9</v>
      </c>
      <c r="C9" s="64"/>
      <c r="D9" s="41"/>
      <c r="E9" s="39"/>
      <c r="F9" s="39"/>
      <c r="G9" s="39" t="s">
        <v>57</v>
      </c>
      <c r="H9" s="42" t="s">
        <v>89</v>
      </c>
      <c r="I9" s="42" t="s">
        <v>68</v>
      </c>
      <c r="J9" s="42" t="s">
        <v>69</v>
      </c>
      <c r="K9" s="42" t="s">
        <v>91</v>
      </c>
      <c r="L9" s="43" t="s">
        <v>62</v>
      </c>
      <c r="M9" s="39" t="s">
        <v>71</v>
      </c>
      <c r="N9" s="42" t="s">
        <v>92</v>
      </c>
      <c r="O9" s="39"/>
      <c r="P9" s="39"/>
      <c r="Q9" s="39"/>
      <c r="R9" s="39" t="s">
        <v>65</v>
      </c>
      <c r="S9" s="44">
        <f>'[7]Miya-printed cost'!G13</f>
        <v>75.099999999999994</v>
      </c>
      <c r="T9" s="45">
        <v>7.8</v>
      </c>
      <c r="U9" s="46">
        <f t="shared" si="5"/>
        <v>9.6282051282051277</v>
      </c>
      <c r="V9" s="47">
        <v>9.6300000000000008</v>
      </c>
      <c r="W9" s="12"/>
      <c r="X9" s="39" t="s">
        <v>66</v>
      </c>
      <c r="Y9" s="48">
        <v>44</v>
      </c>
      <c r="Z9" s="48">
        <v>41</v>
      </c>
      <c r="AA9" s="48">
        <v>28</v>
      </c>
      <c r="AB9" s="45">
        <v>5</v>
      </c>
      <c r="AC9" s="11">
        <v>2</v>
      </c>
      <c r="AD9" s="50">
        <f t="shared" si="6"/>
        <v>5.0512000000000001E-2</v>
      </c>
      <c r="AE9" s="51">
        <f t="shared" si="7"/>
        <v>2573.6458663287931</v>
      </c>
      <c r="AF9" s="39">
        <v>2250</v>
      </c>
      <c r="AG9" s="52">
        <f t="shared" si="8"/>
        <v>0.8742461538461539</v>
      </c>
      <c r="AH9" s="42" t="s">
        <v>67</v>
      </c>
      <c r="AI9" s="53">
        <v>0.32800000000000001</v>
      </c>
      <c r="AJ9" s="52">
        <f t="shared" si="15"/>
        <v>3.1586400000000006</v>
      </c>
      <c r="AK9" s="52">
        <f t="shared" si="0"/>
        <v>13.662886153846154</v>
      </c>
      <c r="AL9" s="53">
        <v>0</v>
      </c>
      <c r="AM9" s="52">
        <f t="shared" si="1"/>
        <v>0</v>
      </c>
      <c r="AN9" s="53">
        <v>0</v>
      </c>
      <c r="AO9" s="52">
        <f t="shared" si="2"/>
        <v>0</v>
      </c>
      <c r="AP9" s="53">
        <v>0</v>
      </c>
      <c r="AQ9" s="52">
        <f t="shared" si="16"/>
        <v>0</v>
      </c>
      <c r="AR9" s="39">
        <v>0</v>
      </c>
      <c r="AS9" s="53">
        <v>0</v>
      </c>
      <c r="AT9" s="52">
        <f t="shared" si="3"/>
        <v>0</v>
      </c>
      <c r="AU9" s="52">
        <f t="shared" si="9"/>
        <v>0</v>
      </c>
      <c r="AV9" s="52">
        <f t="shared" si="4"/>
        <v>13.662886153846154</v>
      </c>
      <c r="AW9" s="54">
        <f t="shared" si="10"/>
        <v>0.17544440833758879</v>
      </c>
      <c r="AX9" s="52">
        <f t="shared" si="11"/>
        <v>16.4453</v>
      </c>
      <c r="AY9" s="55">
        <v>16.57</v>
      </c>
      <c r="AZ9" s="12">
        <v>34.99</v>
      </c>
      <c r="BA9" s="53">
        <v>0.53</v>
      </c>
      <c r="BB9" s="56">
        <f t="shared" si="12"/>
        <v>0.5264361246070306</v>
      </c>
      <c r="BC9" s="57">
        <v>600</v>
      </c>
      <c r="BD9" s="52">
        <f t="shared" si="13"/>
        <v>8197.7316923076924</v>
      </c>
      <c r="BE9" s="52">
        <f t="shared" si="14"/>
        <v>9942</v>
      </c>
      <c r="BF9" s="1"/>
      <c r="BG9" s="1"/>
    </row>
    <row r="10" spans="1:59" ht="50.1" customHeight="1">
      <c r="A10" s="39"/>
      <c r="B10" s="40">
        <v>11</v>
      </c>
      <c r="C10" s="62"/>
      <c r="D10" s="39"/>
      <c r="E10" s="39"/>
      <c r="F10" s="39"/>
      <c r="G10" s="39" t="s">
        <v>57</v>
      </c>
      <c r="H10" s="39" t="s">
        <v>93</v>
      </c>
      <c r="I10" s="42" t="s">
        <v>68</v>
      </c>
      <c r="J10" s="42" t="s">
        <v>69</v>
      </c>
      <c r="K10" s="42" t="s">
        <v>94</v>
      </c>
      <c r="L10" s="43" t="s">
        <v>74</v>
      </c>
      <c r="M10" s="39" t="s">
        <v>95</v>
      </c>
      <c r="N10" s="42" t="s">
        <v>96</v>
      </c>
      <c r="O10" s="39"/>
      <c r="P10" s="39"/>
      <c r="Q10" s="39"/>
      <c r="R10" s="39" t="s">
        <v>65</v>
      </c>
      <c r="S10" s="44">
        <f>'[7]Miya-printed cost'!G14</f>
        <v>50.5</v>
      </c>
      <c r="T10" s="45">
        <v>7.8</v>
      </c>
      <c r="U10" s="46">
        <f t="shared" si="5"/>
        <v>6.4743589743589745</v>
      </c>
      <c r="V10" s="47">
        <v>6.47</v>
      </c>
      <c r="W10" s="12"/>
      <c r="X10" s="39" t="s">
        <v>66</v>
      </c>
      <c r="Y10" s="48">
        <v>44</v>
      </c>
      <c r="Z10" s="48">
        <v>41</v>
      </c>
      <c r="AA10" s="48">
        <v>23</v>
      </c>
      <c r="AB10" s="45">
        <v>5</v>
      </c>
      <c r="AC10" s="11">
        <v>2</v>
      </c>
      <c r="AD10" s="50">
        <f t="shared" si="6"/>
        <v>4.1492000000000001E-2</v>
      </c>
      <c r="AE10" s="51">
        <f t="shared" si="7"/>
        <v>3133.1340981394001</v>
      </c>
      <c r="AF10" s="39">
        <v>2250</v>
      </c>
      <c r="AG10" s="52">
        <f t="shared" si="8"/>
        <v>0.71813076923076935</v>
      </c>
      <c r="AH10" s="42" t="s">
        <v>77</v>
      </c>
      <c r="AI10" s="53">
        <v>0.32800000000000001</v>
      </c>
      <c r="AJ10" s="52">
        <f t="shared" si="15"/>
        <v>2.12216</v>
      </c>
      <c r="AK10" s="52">
        <f t="shared" si="0"/>
        <v>9.3102907692307681</v>
      </c>
      <c r="AL10" s="53">
        <v>0</v>
      </c>
      <c r="AM10" s="52">
        <f t="shared" si="1"/>
        <v>0</v>
      </c>
      <c r="AN10" s="53">
        <v>0</v>
      </c>
      <c r="AO10" s="52">
        <f t="shared" si="2"/>
        <v>0</v>
      </c>
      <c r="AP10" s="53">
        <v>0</v>
      </c>
      <c r="AQ10" s="52">
        <f t="shared" si="16"/>
        <v>0</v>
      </c>
      <c r="AR10" s="39">
        <v>0</v>
      </c>
      <c r="AS10" s="53">
        <v>0</v>
      </c>
      <c r="AT10" s="52">
        <f t="shared" si="3"/>
        <v>0</v>
      </c>
      <c r="AU10" s="52">
        <f t="shared" si="9"/>
        <v>0</v>
      </c>
      <c r="AV10" s="52">
        <f t="shared" si="4"/>
        <v>9.3102907692307681</v>
      </c>
      <c r="AW10" s="54">
        <f t="shared" si="10"/>
        <v>0.204928200748867</v>
      </c>
      <c r="AX10" s="52">
        <f t="shared" si="11"/>
        <v>11.7249</v>
      </c>
      <c r="AY10" s="55">
        <v>11.71</v>
      </c>
      <c r="AZ10" s="12">
        <v>22.99</v>
      </c>
      <c r="BA10" s="53">
        <v>0.49</v>
      </c>
      <c r="BB10" s="56">
        <f t="shared" si="12"/>
        <v>0.49064810787298818</v>
      </c>
      <c r="BC10" s="57">
        <v>930</v>
      </c>
      <c r="BD10" s="52">
        <f t="shared" si="13"/>
        <v>8658.5704153846145</v>
      </c>
      <c r="BE10" s="52">
        <f t="shared" si="14"/>
        <v>10890.300000000001</v>
      </c>
      <c r="BF10" s="1"/>
      <c r="BG10" s="1"/>
    </row>
    <row r="11" spans="1:59" ht="50.1" customHeight="1">
      <c r="A11" s="39"/>
      <c r="B11" s="40">
        <v>12</v>
      </c>
      <c r="C11" s="63"/>
      <c r="D11" s="39"/>
      <c r="E11" s="39"/>
      <c r="F11" s="39"/>
      <c r="G11" s="39" t="s">
        <v>57</v>
      </c>
      <c r="H11" s="39" t="s">
        <v>93</v>
      </c>
      <c r="I11" s="42" t="s">
        <v>68</v>
      </c>
      <c r="J11" s="42" t="s">
        <v>69</v>
      </c>
      <c r="K11" s="42" t="s">
        <v>83</v>
      </c>
      <c r="L11" s="43" t="s">
        <v>74</v>
      </c>
      <c r="M11" s="39" t="s">
        <v>84</v>
      </c>
      <c r="N11" s="42" t="s">
        <v>97</v>
      </c>
      <c r="O11" s="39"/>
      <c r="P11" s="39"/>
      <c r="Q11" s="39"/>
      <c r="R11" s="39" t="s">
        <v>65</v>
      </c>
      <c r="S11" s="44">
        <f>'[7]Miya-printed cost'!G15</f>
        <v>66</v>
      </c>
      <c r="T11" s="45">
        <v>7.8</v>
      </c>
      <c r="U11" s="46">
        <f t="shared" si="5"/>
        <v>8.4615384615384617</v>
      </c>
      <c r="V11" s="47">
        <v>8.4600000000000009</v>
      </c>
      <c r="W11" s="12"/>
      <c r="X11" s="39" t="s">
        <v>66</v>
      </c>
      <c r="Y11" s="48">
        <v>44</v>
      </c>
      <c r="Z11" s="48">
        <v>41</v>
      </c>
      <c r="AA11" s="48">
        <v>25</v>
      </c>
      <c r="AB11" s="45">
        <v>5</v>
      </c>
      <c r="AC11" s="11">
        <v>2</v>
      </c>
      <c r="AD11" s="50">
        <f t="shared" si="6"/>
        <v>4.5100000000000001E-2</v>
      </c>
      <c r="AE11" s="51">
        <f t="shared" si="7"/>
        <v>2882.4833702882484</v>
      </c>
      <c r="AF11" s="39">
        <v>2250</v>
      </c>
      <c r="AG11" s="52">
        <f t="shared" si="8"/>
        <v>0.78057692307692306</v>
      </c>
      <c r="AH11" s="42" t="s">
        <v>67</v>
      </c>
      <c r="AI11" s="53">
        <v>0.32800000000000001</v>
      </c>
      <c r="AJ11" s="52">
        <f t="shared" si="15"/>
        <v>2.7748800000000005</v>
      </c>
      <c r="AK11" s="52">
        <f t="shared" si="0"/>
        <v>12.015456923076925</v>
      </c>
      <c r="AL11" s="53">
        <v>0</v>
      </c>
      <c r="AM11" s="52">
        <f t="shared" si="1"/>
        <v>0</v>
      </c>
      <c r="AN11" s="53">
        <v>0</v>
      </c>
      <c r="AO11" s="52">
        <f t="shared" si="2"/>
        <v>0</v>
      </c>
      <c r="AP11" s="53">
        <v>0</v>
      </c>
      <c r="AQ11" s="52">
        <f t="shared" si="16"/>
        <v>0</v>
      </c>
      <c r="AR11" s="39">
        <v>0</v>
      </c>
      <c r="AS11" s="53">
        <v>0</v>
      </c>
      <c r="AT11" s="52">
        <f t="shared" si="3"/>
        <v>0</v>
      </c>
      <c r="AU11" s="52">
        <f t="shared" si="9"/>
        <v>0</v>
      </c>
      <c r="AV11" s="52">
        <f t="shared" si="4"/>
        <v>12.015456923076925</v>
      </c>
      <c r="AW11" s="54">
        <f t="shared" si="10"/>
        <v>0.16617231623338477</v>
      </c>
      <c r="AX11" s="52">
        <f t="shared" si="11"/>
        <v>14.395199999999999</v>
      </c>
      <c r="AY11" s="55">
        <v>14.41</v>
      </c>
      <c r="AZ11" s="12">
        <v>29.99</v>
      </c>
      <c r="BA11" s="53">
        <v>0.52</v>
      </c>
      <c r="BB11" s="56">
        <f t="shared" si="12"/>
        <v>0.51950650216738914</v>
      </c>
      <c r="BC11" s="57">
        <v>1200</v>
      </c>
      <c r="BD11" s="52">
        <f t="shared" si="13"/>
        <v>14418.54830769231</v>
      </c>
      <c r="BE11" s="52">
        <f t="shared" si="14"/>
        <v>17292</v>
      </c>
      <c r="BF11" s="1"/>
      <c r="BG11" s="1"/>
    </row>
    <row r="12" spans="1:59" ht="50.1" customHeight="1">
      <c r="A12" s="39"/>
      <c r="B12" s="40">
        <v>13</v>
      </c>
      <c r="C12" s="63"/>
      <c r="D12" s="39"/>
      <c r="E12" s="39"/>
      <c r="F12" s="39"/>
      <c r="G12" s="39" t="s">
        <v>57</v>
      </c>
      <c r="H12" s="39" t="s">
        <v>93</v>
      </c>
      <c r="I12" s="42" t="s">
        <v>68</v>
      </c>
      <c r="J12" s="42" t="s">
        <v>69</v>
      </c>
      <c r="K12" s="42" t="s">
        <v>83</v>
      </c>
      <c r="L12" s="43" t="s">
        <v>74</v>
      </c>
      <c r="M12" s="39" t="s">
        <v>87</v>
      </c>
      <c r="N12" s="42" t="s">
        <v>96</v>
      </c>
      <c r="O12" s="39"/>
      <c r="P12" s="39"/>
      <c r="Q12" s="39"/>
      <c r="R12" s="39" t="s">
        <v>65</v>
      </c>
      <c r="S12" s="44">
        <f>'[7]Miya-printed cost'!G16</f>
        <v>76.099999999999994</v>
      </c>
      <c r="T12" s="45">
        <v>7.8</v>
      </c>
      <c r="U12" s="46">
        <f t="shared" si="5"/>
        <v>9.7564102564102555</v>
      </c>
      <c r="V12" s="47">
        <v>9.76</v>
      </c>
      <c r="W12" s="12"/>
      <c r="X12" s="39" t="s">
        <v>66</v>
      </c>
      <c r="Y12" s="48">
        <v>44</v>
      </c>
      <c r="Z12" s="48">
        <v>41</v>
      </c>
      <c r="AA12" s="48">
        <v>28</v>
      </c>
      <c r="AB12" s="45">
        <v>5</v>
      </c>
      <c r="AC12" s="11">
        <v>2</v>
      </c>
      <c r="AD12" s="50">
        <f t="shared" si="6"/>
        <v>5.0512000000000001E-2</v>
      </c>
      <c r="AE12" s="51">
        <f t="shared" si="7"/>
        <v>2573.6458663287931</v>
      </c>
      <c r="AF12" s="39">
        <v>2250</v>
      </c>
      <c r="AG12" s="52">
        <f t="shared" si="8"/>
        <v>0.8742461538461539</v>
      </c>
      <c r="AH12" s="42" t="s">
        <v>67</v>
      </c>
      <c r="AI12" s="53">
        <v>0.32800000000000001</v>
      </c>
      <c r="AJ12" s="52">
        <f t="shared" si="15"/>
        <v>3.2012800000000001</v>
      </c>
      <c r="AK12" s="52">
        <f t="shared" si="0"/>
        <v>13.835526153846153</v>
      </c>
      <c r="AL12" s="53">
        <v>0</v>
      </c>
      <c r="AM12" s="52">
        <f t="shared" si="1"/>
        <v>0</v>
      </c>
      <c r="AN12" s="53">
        <v>0</v>
      </c>
      <c r="AO12" s="52">
        <f t="shared" si="2"/>
        <v>0</v>
      </c>
      <c r="AP12" s="53">
        <v>0</v>
      </c>
      <c r="AQ12" s="52">
        <f t="shared" si="16"/>
        <v>0</v>
      </c>
      <c r="AR12" s="39">
        <v>0</v>
      </c>
      <c r="AS12" s="53">
        <v>0</v>
      </c>
      <c r="AT12" s="52">
        <f t="shared" si="3"/>
        <v>0</v>
      </c>
      <c r="AU12" s="52">
        <f t="shared" si="9"/>
        <v>0</v>
      </c>
      <c r="AV12" s="52">
        <f t="shared" si="4"/>
        <v>13.835526153846153</v>
      </c>
      <c r="AW12" s="54">
        <f t="shared" si="10"/>
        <v>0.17301098901098907</v>
      </c>
      <c r="AX12" s="52">
        <f t="shared" si="11"/>
        <v>16.795200000000001</v>
      </c>
      <c r="AY12" s="55">
        <v>16.73</v>
      </c>
      <c r="AZ12" s="12">
        <v>34.99</v>
      </c>
      <c r="BA12" s="53">
        <v>0.52</v>
      </c>
      <c r="BB12" s="56">
        <f t="shared" si="12"/>
        <v>0.52186338953986855</v>
      </c>
      <c r="BC12" s="58">
        <v>700</v>
      </c>
      <c r="BD12" s="52">
        <f t="shared" si="13"/>
        <v>9684.868307692308</v>
      </c>
      <c r="BE12" s="52">
        <f t="shared" si="14"/>
        <v>11711</v>
      </c>
      <c r="BF12" s="1"/>
      <c r="BG12" s="1"/>
    </row>
    <row r="13" spans="1:59" ht="50.1" customHeight="1">
      <c r="A13" s="39"/>
      <c r="B13" s="40">
        <v>14</v>
      </c>
      <c r="C13" s="62"/>
      <c r="D13" s="41"/>
      <c r="E13" s="39"/>
      <c r="F13" s="39"/>
      <c r="G13" s="39" t="s">
        <v>57</v>
      </c>
      <c r="H13" s="42" t="s">
        <v>98</v>
      </c>
      <c r="I13" s="42" t="s">
        <v>68</v>
      </c>
      <c r="J13" s="42" t="s">
        <v>69</v>
      </c>
      <c r="K13" s="42" t="s">
        <v>83</v>
      </c>
      <c r="L13" s="43" t="s">
        <v>74</v>
      </c>
      <c r="M13" s="39" t="s">
        <v>95</v>
      </c>
      <c r="N13" s="42" t="s">
        <v>85</v>
      </c>
      <c r="O13" s="39"/>
      <c r="P13" s="39"/>
      <c r="Q13" s="39"/>
      <c r="R13" s="39" t="s">
        <v>65</v>
      </c>
      <c r="S13" s="44">
        <f>'[7]Miya-printed cost'!G17</f>
        <v>50.5</v>
      </c>
      <c r="T13" s="45">
        <v>7.8</v>
      </c>
      <c r="U13" s="46">
        <f t="shared" si="5"/>
        <v>6.4743589743589745</v>
      </c>
      <c r="V13" s="47">
        <v>6.47</v>
      </c>
      <c r="W13" s="12"/>
      <c r="X13" s="39" t="s">
        <v>66</v>
      </c>
      <c r="Y13" s="48">
        <v>44</v>
      </c>
      <c r="Z13" s="48">
        <v>41</v>
      </c>
      <c r="AA13" s="48">
        <v>23</v>
      </c>
      <c r="AB13" s="45">
        <v>5</v>
      </c>
      <c r="AC13" s="11">
        <v>2</v>
      </c>
      <c r="AD13" s="50">
        <f t="shared" si="6"/>
        <v>4.1492000000000001E-2</v>
      </c>
      <c r="AE13" s="51">
        <f t="shared" si="7"/>
        <v>3133.1340981394001</v>
      </c>
      <c r="AF13" s="39">
        <v>2250</v>
      </c>
      <c r="AG13" s="52">
        <f t="shared" si="8"/>
        <v>0.71813076923076935</v>
      </c>
      <c r="AH13" s="42" t="s">
        <v>67</v>
      </c>
      <c r="AI13" s="53">
        <v>0.32800000000000001</v>
      </c>
      <c r="AJ13" s="52">
        <f t="shared" si="15"/>
        <v>2.12216</v>
      </c>
      <c r="AK13" s="52">
        <f t="shared" si="0"/>
        <v>9.3102907692307681</v>
      </c>
      <c r="AL13" s="53">
        <v>0</v>
      </c>
      <c r="AM13" s="52">
        <f t="shared" si="1"/>
        <v>0</v>
      </c>
      <c r="AN13" s="53">
        <v>0</v>
      </c>
      <c r="AO13" s="52">
        <f t="shared" si="2"/>
        <v>0</v>
      </c>
      <c r="AP13" s="53">
        <v>0</v>
      </c>
      <c r="AQ13" s="52">
        <f t="shared" si="16"/>
        <v>0</v>
      </c>
      <c r="AR13" s="39">
        <v>0</v>
      </c>
      <c r="AS13" s="53">
        <v>0</v>
      </c>
      <c r="AT13" s="52">
        <f t="shared" si="3"/>
        <v>0</v>
      </c>
      <c r="AU13" s="52">
        <f t="shared" si="9"/>
        <v>0</v>
      </c>
      <c r="AV13" s="52">
        <f t="shared" si="4"/>
        <v>9.3102907692307681</v>
      </c>
      <c r="AW13" s="54">
        <f t="shared" si="10"/>
        <v>0.204928200748867</v>
      </c>
      <c r="AX13" s="52">
        <f t="shared" si="11"/>
        <v>11.7249</v>
      </c>
      <c r="AY13" s="55">
        <v>11.71</v>
      </c>
      <c r="AZ13" s="12">
        <v>22.99</v>
      </c>
      <c r="BA13" s="53">
        <v>0.49</v>
      </c>
      <c r="BB13" s="56">
        <f t="shared" si="12"/>
        <v>0.49064810787298818</v>
      </c>
      <c r="BC13" s="57">
        <v>930</v>
      </c>
      <c r="BD13" s="52">
        <f t="shared" si="13"/>
        <v>8658.5704153846145</v>
      </c>
      <c r="BE13" s="52">
        <f t="shared" si="14"/>
        <v>10890.300000000001</v>
      </c>
      <c r="BF13" s="1"/>
      <c r="BG13" s="1"/>
    </row>
    <row r="14" spans="1:59" ht="50.1" customHeight="1">
      <c r="A14" s="39"/>
      <c r="B14" s="40">
        <v>15</v>
      </c>
      <c r="C14" s="63"/>
      <c r="D14" s="41"/>
      <c r="E14" s="39"/>
      <c r="F14" s="39"/>
      <c r="G14" s="39" t="s">
        <v>57</v>
      </c>
      <c r="H14" s="42" t="s">
        <v>99</v>
      </c>
      <c r="I14" s="42" t="s">
        <v>68</v>
      </c>
      <c r="J14" s="42" t="s">
        <v>69</v>
      </c>
      <c r="K14" s="42" t="s">
        <v>100</v>
      </c>
      <c r="L14" s="43" t="s">
        <v>74</v>
      </c>
      <c r="M14" s="39" t="s">
        <v>84</v>
      </c>
      <c r="N14" s="42" t="s">
        <v>85</v>
      </c>
      <c r="O14" s="39"/>
      <c r="P14" s="39"/>
      <c r="Q14" s="39"/>
      <c r="R14" s="39" t="s">
        <v>65</v>
      </c>
      <c r="S14" s="44">
        <f>'[7]Miya-printed cost'!G18</f>
        <v>66</v>
      </c>
      <c r="T14" s="45">
        <v>7.8</v>
      </c>
      <c r="U14" s="46">
        <f t="shared" si="5"/>
        <v>8.4615384615384617</v>
      </c>
      <c r="V14" s="47">
        <v>8.4600000000000009</v>
      </c>
      <c r="W14" s="12"/>
      <c r="X14" s="39" t="s">
        <v>66</v>
      </c>
      <c r="Y14" s="48">
        <v>44</v>
      </c>
      <c r="Z14" s="48">
        <v>41</v>
      </c>
      <c r="AA14" s="48">
        <v>25</v>
      </c>
      <c r="AB14" s="45">
        <v>5</v>
      </c>
      <c r="AC14" s="11">
        <v>2</v>
      </c>
      <c r="AD14" s="50">
        <f t="shared" si="6"/>
        <v>4.5100000000000001E-2</v>
      </c>
      <c r="AE14" s="51">
        <f t="shared" si="7"/>
        <v>2882.4833702882484</v>
      </c>
      <c r="AF14" s="39">
        <v>2250</v>
      </c>
      <c r="AG14" s="52">
        <f t="shared" si="8"/>
        <v>0.78057692307692306</v>
      </c>
      <c r="AH14" s="42" t="s">
        <v>101</v>
      </c>
      <c r="AI14" s="53">
        <v>0.32800000000000001</v>
      </c>
      <c r="AJ14" s="52">
        <f t="shared" si="15"/>
        <v>2.7748800000000005</v>
      </c>
      <c r="AK14" s="52">
        <f t="shared" si="0"/>
        <v>12.015456923076925</v>
      </c>
      <c r="AL14" s="53">
        <v>0</v>
      </c>
      <c r="AM14" s="52">
        <f t="shared" si="1"/>
        <v>0</v>
      </c>
      <c r="AN14" s="53">
        <v>0</v>
      </c>
      <c r="AO14" s="52">
        <f t="shared" si="2"/>
        <v>0</v>
      </c>
      <c r="AP14" s="53">
        <v>0</v>
      </c>
      <c r="AQ14" s="52">
        <f t="shared" si="16"/>
        <v>0</v>
      </c>
      <c r="AR14" s="39">
        <v>0</v>
      </c>
      <c r="AS14" s="53">
        <v>0</v>
      </c>
      <c r="AT14" s="52">
        <f t="shared" si="3"/>
        <v>0</v>
      </c>
      <c r="AU14" s="52">
        <f t="shared" si="9"/>
        <v>0</v>
      </c>
      <c r="AV14" s="52">
        <f t="shared" si="4"/>
        <v>12.015456923076925</v>
      </c>
      <c r="AW14" s="54">
        <f t="shared" si="10"/>
        <v>0.16617231623338477</v>
      </c>
      <c r="AX14" s="52">
        <f t="shared" si="11"/>
        <v>14.395199999999999</v>
      </c>
      <c r="AY14" s="55">
        <v>14.41</v>
      </c>
      <c r="AZ14" s="12">
        <v>29.99</v>
      </c>
      <c r="BA14" s="53">
        <v>0.52</v>
      </c>
      <c r="BB14" s="56">
        <f t="shared" si="12"/>
        <v>0.51950650216738914</v>
      </c>
      <c r="BC14" s="57">
        <v>1200</v>
      </c>
      <c r="BD14" s="52">
        <f t="shared" si="13"/>
        <v>14418.54830769231</v>
      </c>
      <c r="BE14" s="52">
        <f t="shared" si="14"/>
        <v>17292</v>
      </c>
      <c r="BF14" s="1"/>
      <c r="BG14" s="1"/>
    </row>
    <row r="15" spans="1:59" ht="50.1" customHeight="1">
      <c r="A15" s="39"/>
      <c r="B15" s="40">
        <v>16</v>
      </c>
      <c r="C15" s="63"/>
      <c r="D15" s="41"/>
      <c r="E15" s="39"/>
      <c r="F15" s="39"/>
      <c r="G15" s="39" t="s">
        <v>57</v>
      </c>
      <c r="H15" s="42" t="s">
        <v>102</v>
      </c>
      <c r="I15" s="42" t="s">
        <v>59</v>
      </c>
      <c r="J15" s="42" t="s">
        <v>69</v>
      </c>
      <c r="K15" s="42" t="s">
        <v>103</v>
      </c>
      <c r="L15" s="43" t="s">
        <v>74</v>
      </c>
      <c r="M15" s="39" t="s">
        <v>87</v>
      </c>
      <c r="N15" s="42" t="s">
        <v>104</v>
      </c>
      <c r="O15" s="39"/>
      <c r="P15" s="39"/>
      <c r="Q15" s="39"/>
      <c r="R15" s="39" t="s">
        <v>65</v>
      </c>
      <c r="S15" s="44">
        <f>'[7]Miya-printed cost'!G19</f>
        <v>76.099999999999994</v>
      </c>
      <c r="T15" s="45">
        <v>7.8</v>
      </c>
      <c r="U15" s="46">
        <f t="shared" si="5"/>
        <v>9.7564102564102555</v>
      </c>
      <c r="V15" s="47">
        <v>9.76</v>
      </c>
      <c r="W15" s="12"/>
      <c r="X15" s="39" t="s">
        <v>66</v>
      </c>
      <c r="Y15" s="48">
        <v>44</v>
      </c>
      <c r="Z15" s="48">
        <v>41</v>
      </c>
      <c r="AA15" s="48">
        <v>28</v>
      </c>
      <c r="AB15" s="45">
        <v>5</v>
      </c>
      <c r="AC15" s="11">
        <v>2</v>
      </c>
      <c r="AD15" s="50">
        <f t="shared" si="6"/>
        <v>5.0512000000000001E-2</v>
      </c>
      <c r="AE15" s="51">
        <f t="shared" si="7"/>
        <v>2573.6458663287931</v>
      </c>
      <c r="AF15" s="39">
        <v>2250</v>
      </c>
      <c r="AG15" s="52">
        <f t="shared" si="8"/>
        <v>0.8742461538461539</v>
      </c>
      <c r="AH15" s="42" t="s">
        <v>101</v>
      </c>
      <c r="AI15" s="53">
        <v>0.32800000000000001</v>
      </c>
      <c r="AJ15" s="52">
        <f t="shared" si="15"/>
        <v>3.2012800000000001</v>
      </c>
      <c r="AK15" s="52">
        <f t="shared" si="0"/>
        <v>13.835526153846153</v>
      </c>
      <c r="AL15" s="53">
        <v>0</v>
      </c>
      <c r="AM15" s="52">
        <f t="shared" si="1"/>
        <v>0</v>
      </c>
      <c r="AN15" s="53">
        <v>0</v>
      </c>
      <c r="AO15" s="52">
        <f t="shared" si="2"/>
        <v>0</v>
      </c>
      <c r="AP15" s="53">
        <v>0</v>
      </c>
      <c r="AQ15" s="52">
        <f t="shared" si="16"/>
        <v>0</v>
      </c>
      <c r="AR15" s="39">
        <v>0</v>
      </c>
      <c r="AS15" s="53">
        <v>0</v>
      </c>
      <c r="AT15" s="52">
        <f t="shared" si="3"/>
        <v>0</v>
      </c>
      <c r="AU15" s="52">
        <f t="shared" si="9"/>
        <v>0</v>
      </c>
      <c r="AV15" s="52">
        <f t="shared" si="4"/>
        <v>13.835526153846153</v>
      </c>
      <c r="AW15" s="54">
        <f t="shared" si="10"/>
        <v>0.17301098901098907</v>
      </c>
      <c r="AX15" s="52">
        <f t="shared" si="11"/>
        <v>16.795200000000001</v>
      </c>
      <c r="AY15" s="55">
        <v>16.73</v>
      </c>
      <c r="AZ15" s="12">
        <v>34.99</v>
      </c>
      <c r="BA15" s="53">
        <v>0.52</v>
      </c>
      <c r="BB15" s="56">
        <f t="shared" si="12"/>
        <v>0.52186338953986855</v>
      </c>
      <c r="BC15" s="57">
        <v>700</v>
      </c>
      <c r="BD15" s="52">
        <f t="shared" si="13"/>
        <v>9684.868307692308</v>
      </c>
      <c r="BE15" s="52">
        <f t="shared" si="14"/>
        <v>11711</v>
      </c>
      <c r="BF15" s="1"/>
      <c r="BG15" s="1"/>
    </row>
    <row r="16" spans="1:59" ht="50.1" customHeight="1">
      <c r="A16" s="39"/>
      <c r="B16" s="40">
        <v>18</v>
      </c>
      <c r="C16" s="62"/>
      <c r="D16" s="41"/>
      <c r="E16" s="39"/>
      <c r="F16" s="39"/>
      <c r="G16" s="39" t="s">
        <v>57</v>
      </c>
      <c r="H16" s="42" t="s">
        <v>105</v>
      </c>
      <c r="I16" s="42" t="s">
        <v>106</v>
      </c>
      <c r="J16" s="42" t="s">
        <v>69</v>
      </c>
      <c r="K16" s="42" t="s">
        <v>83</v>
      </c>
      <c r="L16" s="43" t="s">
        <v>74</v>
      </c>
      <c r="M16" s="39" t="s">
        <v>107</v>
      </c>
      <c r="N16" s="39" t="s">
        <v>108</v>
      </c>
      <c r="O16" s="39"/>
      <c r="P16" s="39"/>
      <c r="Q16" s="39"/>
      <c r="R16" s="39" t="s">
        <v>65</v>
      </c>
      <c r="S16" s="44">
        <f>'[7]Miya-printed cost'!G21</f>
        <v>66</v>
      </c>
      <c r="T16" s="45">
        <v>7.8</v>
      </c>
      <c r="U16" s="46">
        <f t="shared" si="5"/>
        <v>8.4615384615384617</v>
      </c>
      <c r="V16" s="47">
        <v>8.4600000000000009</v>
      </c>
      <c r="W16" s="12"/>
      <c r="X16" s="39" t="s">
        <v>66</v>
      </c>
      <c r="Y16" s="48">
        <v>44</v>
      </c>
      <c r="Z16" s="48">
        <v>41</v>
      </c>
      <c r="AA16" s="48">
        <v>25</v>
      </c>
      <c r="AB16" s="45">
        <v>5</v>
      </c>
      <c r="AC16" s="11">
        <v>2</v>
      </c>
      <c r="AD16" s="50">
        <f t="shared" si="6"/>
        <v>4.5100000000000001E-2</v>
      </c>
      <c r="AE16" s="51">
        <f t="shared" si="7"/>
        <v>2882.4833702882484</v>
      </c>
      <c r="AF16" s="39">
        <v>2250</v>
      </c>
      <c r="AG16" s="52">
        <f t="shared" si="8"/>
        <v>0.78057692307692306</v>
      </c>
      <c r="AH16" s="42" t="s">
        <v>67</v>
      </c>
      <c r="AI16" s="53">
        <v>0.32800000000000001</v>
      </c>
      <c r="AJ16" s="52">
        <f t="shared" si="15"/>
        <v>2.7748800000000005</v>
      </c>
      <c r="AK16" s="52">
        <f t="shared" si="0"/>
        <v>12.015456923076925</v>
      </c>
      <c r="AL16" s="53">
        <v>0</v>
      </c>
      <c r="AM16" s="52">
        <f t="shared" si="1"/>
        <v>0</v>
      </c>
      <c r="AN16" s="53">
        <v>0</v>
      </c>
      <c r="AO16" s="52">
        <f t="shared" si="2"/>
        <v>0</v>
      </c>
      <c r="AP16" s="53">
        <v>0</v>
      </c>
      <c r="AQ16" s="52">
        <f t="shared" si="16"/>
        <v>0</v>
      </c>
      <c r="AR16" s="39">
        <v>0</v>
      </c>
      <c r="AS16" s="53">
        <v>0</v>
      </c>
      <c r="AT16" s="52">
        <f t="shared" si="3"/>
        <v>0</v>
      </c>
      <c r="AU16" s="52">
        <f t="shared" si="9"/>
        <v>0</v>
      </c>
      <c r="AV16" s="52">
        <f t="shared" si="4"/>
        <v>12.015456923076925</v>
      </c>
      <c r="AW16" s="54">
        <f t="shared" si="10"/>
        <v>0.16617231623338477</v>
      </c>
      <c r="AX16" s="52">
        <f t="shared" si="11"/>
        <v>14.395199999999999</v>
      </c>
      <c r="AY16" s="55">
        <v>14.41</v>
      </c>
      <c r="AZ16" s="12">
        <v>29.99</v>
      </c>
      <c r="BA16" s="53">
        <v>0.52</v>
      </c>
      <c r="BB16" s="56">
        <f t="shared" si="12"/>
        <v>0.51950650216738914</v>
      </c>
      <c r="BC16" s="59">
        <v>1330</v>
      </c>
      <c r="BD16" s="52">
        <f t="shared" si="13"/>
        <v>15980.557707692311</v>
      </c>
      <c r="BE16" s="52">
        <f t="shared" si="14"/>
        <v>19165.3</v>
      </c>
      <c r="BF16" s="1"/>
      <c r="BG16" s="1"/>
    </row>
    <row r="17" spans="1:59" ht="50.1" customHeight="1">
      <c r="A17" s="39"/>
      <c r="B17" s="40">
        <v>19</v>
      </c>
      <c r="C17" s="64"/>
      <c r="D17" s="41"/>
      <c r="E17" s="39"/>
      <c r="F17" s="39"/>
      <c r="G17" s="39" t="s">
        <v>57</v>
      </c>
      <c r="H17" s="42" t="s">
        <v>105</v>
      </c>
      <c r="I17" s="42" t="s">
        <v>68</v>
      </c>
      <c r="J17" s="42" t="s">
        <v>109</v>
      </c>
      <c r="K17" s="42" t="s">
        <v>83</v>
      </c>
      <c r="L17" s="43" t="s">
        <v>74</v>
      </c>
      <c r="M17" s="39" t="s">
        <v>87</v>
      </c>
      <c r="N17" s="39" t="s">
        <v>108</v>
      </c>
      <c r="O17" s="39"/>
      <c r="P17" s="39"/>
      <c r="Q17" s="39"/>
      <c r="R17" s="39" t="s">
        <v>65</v>
      </c>
      <c r="S17" s="44">
        <f>'[7]Miya-printed cost'!G22</f>
        <v>76.05</v>
      </c>
      <c r="T17" s="45">
        <v>7.8</v>
      </c>
      <c r="U17" s="46">
        <f t="shared" si="5"/>
        <v>9.75</v>
      </c>
      <c r="V17" s="47">
        <v>9.75</v>
      </c>
      <c r="W17" s="12"/>
      <c r="X17" s="39" t="s">
        <v>66</v>
      </c>
      <c r="Y17" s="48">
        <v>44</v>
      </c>
      <c r="Z17" s="48">
        <v>41</v>
      </c>
      <c r="AA17" s="48">
        <v>28</v>
      </c>
      <c r="AB17" s="45">
        <v>5</v>
      </c>
      <c r="AC17" s="11">
        <v>2</v>
      </c>
      <c r="AD17" s="50">
        <f t="shared" si="6"/>
        <v>5.0512000000000001E-2</v>
      </c>
      <c r="AE17" s="51">
        <f t="shared" si="7"/>
        <v>2573.6458663287931</v>
      </c>
      <c r="AF17" s="39">
        <v>2250</v>
      </c>
      <c r="AG17" s="52">
        <f t="shared" si="8"/>
        <v>0.8742461538461539</v>
      </c>
      <c r="AH17" s="42" t="s">
        <v>67</v>
      </c>
      <c r="AI17" s="53">
        <v>0.32800000000000001</v>
      </c>
      <c r="AJ17" s="52">
        <f t="shared" si="15"/>
        <v>3.198</v>
      </c>
      <c r="AK17" s="52">
        <f t="shared" si="0"/>
        <v>13.822246153846155</v>
      </c>
      <c r="AL17" s="53">
        <v>0</v>
      </c>
      <c r="AM17" s="52">
        <f t="shared" si="1"/>
        <v>0</v>
      </c>
      <c r="AN17" s="53">
        <v>0</v>
      </c>
      <c r="AO17" s="52">
        <f t="shared" si="2"/>
        <v>0</v>
      </c>
      <c r="AP17" s="53">
        <v>0</v>
      </c>
      <c r="AQ17" s="52">
        <f t="shared" si="16"/>
        <v>0</v>
      </c>
      <c r="AR17" s="39">
        <v>0</v>
      </c>
      <c r="AS17" s="53">
        <v>0</v>
      </c>
      <c r="AT17" s="52">
        <f t="shared" si="3"/>
        <v>0</v>
      </c>
      <c r="AU17" s="52">
        <f t="shared" si="9"/>
        <v>0</v>
      </c>
      <c r="AV17" s="52">
        <f t="shared" si="4"/>
        <v>13.822246153846155</v>
      </c>
      <c r="AW17" s="54">
        <f t="shared" si="10"/>
        <v>0.17380477263322447</v>
      </c>
      <c r="AX17" s="52">
        <f t="shared" si="11"/>
        <v>16.795200000000001</v>
      </c>
      <c r="AY17" s="55">
        <v>16.73</v>
      </c>
      <c r="AZ17" s="12">
        <v>34.99</v>
      </c>
      <c r="BA17" s="53">
        <v>0.52</v>
      </c>
      <c r="BB17" s="56">
        <f t="shared" si="12"/>
        <v>0.52186338953986855</v>
      </c>
      <c r="BC17" s="59">
        <v>1330</v>
      </c>
      <c r="BD17" s="52">
        <f t="shared" si="13"/>
        <v>18383.587384615388</v>
      </c>
      <c r="BE17" s="52">
        <f t="shared" si="14"/>
        <v>22250.9</v>
      </c>
      <c r="BF17" s="1"/>
      <c r="BG17" s="1"/>
    </row>
    <row r="18" spans="1:59" ht="50.1" customHeight="1">
      <c r="A18" s="39"/>
      <c r="B18" s="40">
        <v>20</v>
      </c>
      <c r="C18" s="62"/>
      <c r="D18" s="41"/>
      <c r="E18" s="39"/>
      <c r="F18" s="39"/>
      <c r="G18" s="39" t="s">
        <v>57</v>
      </c>
      <c r="H18" s="42" t="s">
        <v>110</v>
      </c>
      <c r="I18" s="42" t="s">
        <v>106</v>
      </c>
      <c r="J18" s="42" t="s">
        <v>60</v>
      </c>
      <c r="K18" s="42" t="s">
        <v>111</v>
      </c>
      <c r="L18" s="43" t="s">
        <v>86</v>
      </c>
      <c r="M18" s="39" t="s">
        <v>112</v>
      </c>
      <c r="N18" s="42" t="s">
        <v>113</v>
      </c>
      <c r="O18" s="39"/>
      <c r="P18" s="39"/>
      <c r="Q18" s="39"/>
      <c r="R18" s="39" t="s">
        <v>65</v>
      </c>
      <c r="S18" s="44">
        <f>'[7]Miya-printed cost'!G24</f>
        <v>60.7</v>
      </c>
      <c r="T18" s="45">
        <v>7.8</v>
      </c>
      <c r="U18" s="46">
        <f t="shared" si="5"/>
        <v>7.7820512820512828</v>
      </c>
      <c r="V18" s="47">
        <v>7.78</v>
      </c>
      <c r="W18" s="12"/>
      <c r="X18" s="39" t="s">
        <v>66</v>
      </c>
      <c r="Y18" s="48">
        <v>44</v>
      </c>
      <c r="Z18" s="48">
        <v>41</v>
      </c>
      <c r="AA18" s="48">
        <v>25</v>
      </c>
      <c r="AB18" s="45">
        <v>5</v>
      </c>
      <c r="AC18" s="11">
        <v>2</v>
      </c>
      <c r="AD18" s="50">
        <f t="shared" si="6"/>
        <v>4.5100000000000001E-2</v>
      </c>
      <c r="AE18" s="51">
        <f t="shared" si="7"/>
        <v>2882.4833702882484</v>
      </c>
      <c r="AF18" s="39">
        <v>2250</v>
      </c>
      <c r="AG18" s="52">
        <f t="shared" si="8"/>
        <v>0.78057692307692306</v>
      </c>
      <c r="AH18" s="42" t="s">
        <v>67</v>
      </c>
      <c r="AI18" s="53">
        <v>0.32800000000000001</v>
      </c>
      <c r="AJ18" s="52">
        <f t="shared" si="15"/>
        <v>2.5518400000000003</v>
      </c>
      <c r="AK18" s="52">
        <f t="shared" si="0"/>
        <v>11.112416923076923</v>
      </c>
      <c r="AL18" s="53">
        <v>0</v>
      </c>
      <c r="AM18" s="52">
        <f t="shared" si="1"/>
        <v>0</v>
      </c>
      <c r="AN18" s="53">
        <v>0</v>
      </c>
      <c r="AO18" s="52">
        <f t="shared" si="2"/>
        <v>0</v>
      </c>
      <c r="AP18" s="53">
        <v>0</v>
      </c>
      <c r="AQ18" s="52">
        <f t="shared" si="16"/>
        <v>0</v>
      </c>
      <c r="AR18" s="39">
        <v>0</v>
      </c>
      <c r="AS18" s="53">
        <v>0</v>
      </c>
      <c r="AT18" s="52">
        <f t="shared" si="3"/>
        <v>0</v>
      </c>
      <c r="AU18" s="52">
        <f t="shared" si="9"/>
        <v>0</v>
      </c>
      <c r="AV18" s="52">
        <f t="shared" si="4"/>
        <v>11.112416923076923</v>
      </c>
      <c r="AW18" s="54">
        <f t="shared" si="10"/>
        <v>0.19765942793668423</v>
      </c>
      <c r="AX18" s="52">
        <f t="shared" si="11"/>
        <v>13.7445</v>
      </c>
      <c r="AY18" s="55">
        <v>13.85</v>
      </c>
      <c r="AZ18" s="12">
        <v>24.99</v>
      </c>
      <c r="BA18" s="53">
        <v>0.45</v>
      </c>
      <c r="BB18" s="56">
        <f t="shared" si="12"/>
        <v>0.44577831132452977</v>
      </c>
      <c r="BC18" s="59">
        <v>1330</v>
      </c>
      <c r="BD18" s="52">
        <f t="shared" si="13"/>
        <v>14779.514507692307</v>
      </c>
      <c r="BE18" s="52">
        <f t="shared" si="14"/>
        <v>18420.5</v>
      </c>
      <c r="BF18" s="1"/>
      <c r="BG18" s="1"/>
    </row>
    <row r="19" spans="1:59" ht="50.1" customHeight="1">
      <c r="A19" s="39"/>
      <c r="B19" s="40">
        <v>21</v>
      </c>
      <c r="C19" s="64"/>
      <c r="D19" s="41"/>
      <c r="E19" s="39"/>
      <c r="F19" s="39"/>
      <c r="G19" s="39" t="s">
        <v>57</v>
      </c>
      <c r="H19" s="42" t="s">
        <v>114</v>
      </c>
      <c r="I19" s="42" t="s">
        <v>68</v>
      </c>
      <c r="J19" s="42" t="s">
        <v>69</v>
      </c>
      <c r="K19" s="42" t="s">
        <v>115</v>
      </c>
      <c r="L19" s="43" t="s">
        <v>62</v>
      </c>
      <c r="M19" s="39" t="s">
        <v>116</v>
      </c>
      <c r="N19" s="39" t="s">
        <v>117</v>
      </c>
      <c r="O19" s="39"/>
      <c r="P19" s="39"/>
      <c r="Q19" s="39"/>
      <c r="R19" s="39" t="s">
        <v>65</v>
      </c>
      <c r="S19" s="44">
        <f>'[7]Miya-printed cost'!G25</f>
        <v>69.7</v>
      </c>
      <c r="T19" s="45">
        <v>7.8</v>
      </c>
      <c r="U19" s="46">
        <f t="shared" si="5"/>
        <v>8.9358974358974361</v>
      </c>
      <c r="V19" s="47">
        <v>8.94</v>
      </c>
      <c r="W19" s="12"/>
      <c r="X19" s="39" t="s">
        <v>66</v>
      </c>
      <c r="Y19" s="48">
        <v>44</v>
      </c>
      <c r="Z19" s="48">
        <v>41</v>
      </c>
      <c r="AA19" s="48">
        <v>28</v>
      </c>
      <c r="AB19" s="45">
        <v>5</v>
      </c>
      <c r="AC19" s="11">
        <v>2</v>
      </c>
      <c r="AD19" s="50">
        <f t="shared" si="6"/>
        <v>5.0512000000000001E-2</v>
      </c>
      <c r="AE19" s="51">
        <f t="shared" si="7"/>
        <v>2573.6458663287931</v>
      </c>
      <c r="AF19" s="39">
        <v>2250</v>
      </c>
      <c r="AG19" s="52">
        <f t="shared" si="8"/>
        <v>0.8742461538461539</v>
      </c>
      <c r="AH19" s="42" t="s">
        <v>67</v>
      </c>
      <c r="AI19" s="53">
        <v>0.32800000000000001</v>
      </c>
      <c r="AJ19" s="52">
        <f t="shared" si="15"/>
        <v>2.9323199999999998</v>
      </c>
      <c r="AK19" s="52">
        <f t="shared" si="0"/>
        <v>12.746566153846153</v>
      </c>
      <c r="AL19" s="53">
        <v>0</v>
      </c>
      <c r="AM19" s="52">
        <f t="shared" si="1"/>
        <v>0</v>
      </c>
      <c r="AN19" s="53">
        <v>0</v>
      </c>
      <c r="AO19" s="52">
        <f t="shared" si="2"/>
        <v>0</v>
      </c>
      <c r="AP19" s="53">
        <v>0</v>
      </c>
      <c r="AQ19" s="52">
        <f t="shared" si="16"/>
        <v>0</v>
      </c>
      <c r="AR19" s="39">
        <v>0</v>
      </c>
      <c r="AS19" s="53">
        <v>0</v>
      </c>
      <c r="AT19" s="52">
        <f t="shared" si="3"/>
        <v>0</v>
      </c>
      <c r="AU19" s="52">
        <f t="shared" si="9"/>
        <v>0</v>
      </c>
      <c r="AV19" s="52">
        <f t="shared" si="4"/>
        <v>12.746566153846153</v>
      </c>
      <c r="AW19" s="54">
        <f t="shared" si="10"/>
        <v>0.20779576421092893</v>
      </c>
      <c r="AX19" s="52">
        <f t="shared" si="11"/>
        <v>16.095399999999998</v>
      </c>
      <c r="AY19" s="55">
        <v>16.09</v>
      </c>
      <c r="AZ19" s="12">
        <v>34.99</v>
      </c>
      <c r="BA19" s="53">
        <v>0.54</v>
      </c>
      <c r="BB19" s="56">
        <f t="shared" si="12"/>
        <v>0.54015432980851674</v>
      </c>
      <c r="BC19" s="59">
        <v>1330</v>
      </c>
      <c r="BD19" s="52">
        <f t="shared" si="13"/>
        <v>16952.932984615385</v>
      </c>
      <c r="BE19" s="52">
        <f t="shared" si="14"/>
        <v>21399.7</v>
      </c>
      <c r="BF19" s="1"/>
      <c r="BG19" s="1"/>
    </row>
    <row r="20" spans="1:59" ht="99.95" customHeight="1">
      <c r="A20" s="39"/>
      <c r="B20" s="40">
        <v>24</v>
      </c>
      <c r="C20" s="39"/>
      <c r="D20" s="39"/>
      <c r="E20" s="39"/>
      <c r="F20" s="39"/>
      <c r="G20" s="39" t="s">
        <v>57</v>
      </c>
      <c r="H20" s="42" t="s">
        <v>119</v>
      </c>
      <c r="I20" s="42" t="s">
        <v>120</v>
      </c>
      <c r="J20" s="42" t="s">
        <v>109</v>
      </c>
      <c r="K20" s="42" t="s">
        <v>73</v>
      </c>
      <c r="L20" s="43" t="s">
        <v>121</v>
      </c>
      <c r="M20" s="39" t="s">
        <v>122</v>
      </c>
      <c r="N20" s="39" t="s">
        <v>123</v>
      </c>
      <c r="O20" s="39"/>
      <c r="P20" s="39"/>
      <c r="Q20" s="39"/>
      <c r="R20" s="39" t="s">
        <v>65</v>
      </c>
      <c r="S20" s="44">
        <f>'[7]Miya-printed cost'!G5</f>
        <v>47.3</v>
      </c>
      <c r="T20" s="45">
        <v>7.8</v>
      </c>
      <c r="U20" s="46">
        <f t="shared" si="5"/>
        <v>6.0641025641025639</v>
      </c>
      <c r="V20" s="47">
        <v>6.06</v>
      </c>
      <c r="W20" s="12"/>
      <c r="X20" s="39" t="s">
        <v>66</v>
      </c>
      <c r="Y20" s="48">
        <v>44</v>
      </c>
      <c r="Z20" s="48">
        <v>41</v>
      </c>
      <c r="AA20" s="48">
        <v>23</v>
      </c>
      <c r="AB20" s="45">
        <v>5</v>
      </c>
      <c r="AC20" s="11">
        <v>2</v>
      </c>
      <c r="AD20" s="50">
        <f t="shared" si="6"/>
        <v>4.1492000000000001E-2</v>
      </c>
      <c r="AE20" s="51">
        <f t="shared" si="7"/>
        <v>3133.1340981394001</v>
      </c>
      <c r="AF20" s="39">
        <v>2250</v>
      </c>
      <c r="AG20" s="52">
        <f t="shared" si="8"/>
        <v>0.71813076923076935</v>
      </c>
      <c r="AH20" s="42" t="s">
        <v>67</v>
      </c>
      <c r="AI20" s="53">
        <v>0.32800000000000001</v>
      </c>
      <c r="AJ20" s="52">
        <f t="shared" si="15"/>
        <v>1.9876799999999999</v>
      </c>
      <c r="AK20" s="52">
        <f t="shared" si="0"/>
        <v>8.7658107692307681</v>
      </c>
      <c r="AL20" s="53">
        <v>0</v>
      </c>
      <c r="AM20" s="52">
        <f t="shared" si="1"/>
        <v>0</v>
      </c>
      <c r="AN20" s="53">
        <v>0</v>
      </c>
      <c r="AO20" s="52">
        <f t="shared" si="2"/>
        <v>0</v>
      </c>
      <c r="AP20" s="53">
        <v>0</v>
      </c>
      <c r="AQ20" s="52">
        <f t="shared" si="16"/>
        <v>0</v>
      </c>
      <c r="AR20" s="39">
        <v>0</v>
      </c>
      <c r="AS20" s="53">
        <v>0</v>
      </c>
      <c r="AT20" s="52">
        <f t="shared" si="3"/>
        <v>0</v>
      </c>
      <c r="AU20" s="52">
        <f t="shared" si="9"/>
        <v>0</v>
      </c>
      <c r="AV20" s="52">
        <f t="shared" si="4"/>
        <v>8.7658107692307681</v>
      </c>
      <c r="AW20" s="54">
        <f t="shared" si="10"/>
        <v>0.17999899258832849</v>
      </c>
      <c r="AX20" s="52">
        <f t="shared" si="11"/>
        <v>10.5947</v>
      </c>
      <c r="AY20" s="55">
        <v>10.69</v>
      </c>
      <c r="AZ20" s="12">
        <v>19.989999999999998</v>
      </c>
      <c r="BA20" s="53">
        <v>0.47</v>
      </c>
      <c r="BB20" s="56">
        <f t="shared" si="12"/>
        <v>0.46523261630815405</v>
      </c>
      <c r="BC20" s="57">
        <v>810</v>
      </c>
      <c r="BD20" s="52">
        <f t="shared" si="13"/>
        <v>7100.306723076922</v>
      </c>
      <c r="BE20" s="52">
        <f t="shared" si="14"/>
        <v>8658.9</v>
      </c>
      <c r="BF20" s="1"/>
      <c r="BG20" s="1"/>
    </row>
    <row r="21" spans="1:59" ht="99.95" customHeight="1">
      <c r="A21" s="39"/>
      <c r="B21" s="40">
        <v>25</v>
      </c>
      <c r="C21" s="39"/>
      <c r="D21" s="41"/>
      <c r="E21" s="39"/>
      <c r="F21" s="39"/>
      <c r="G21" s="39" t="s">
        <v>57</v>
      </c>
      <c r="H21" s="42" t="s">
        <v>82</v>
      </c>
      <c r="I21" s="42" t="s">
        <v>68</v>
      </c>
      <c r="J21" s="42" t="s">
        <v>69</v>
      </c>
      <c r="K21" s="42" t="s">
        <v>83</v>
      </c>
      <c r="L21" s="43" t="s">
        <v>74</v>
      </c>
      <c r="M21" s="39" t="s">
        <v>95</v>
      </c>
      <c r="N21" s="39" t="s">
        <v>124</v>
      </c>
      <c r="O21" s="39"/>
      <c r="P21" s="39"/>
      <c r="Q21" s="39"/>
      <c r="R21" s="39" t="s">
        <v>65</v>
      </c>
      <c r="S21" s="44">
        <f>'[7]Miya-printed cost'!G8</f>
        <v>50.5</v>
      </c>
      <c r="T21" s="45">
        <v>7.8</v>
      </c>
      <c r="U21" s="46">
        <f t="shared" si="5"/>
        <v>6.4743589743589745</v>
      </c>
      <c r="V21" s="47">
        <v>6.47</v>
      </c>
      <c r="W21" s="12"/>
      <c r="X21" s="39" t="s">
        <v>66</v>
      </c>
      <c r="Y21" s="48">
        <v>44</v>
      </c>
      <c r="Z21" s="48">
        <v>41</v>
      </c>
      <c r="AA21" s="48">
        <v>23</v>
      </c>
      <c r="AB21" s="45">
        <v>5</v>
      </c>
      <c r="AC21" s="11">
        <v>2</v>
      </c>
      <c r="AD21" s="50">
        <f t="shared" si="6"/>
        <v>4.1492000000000001E-2</v>
      </c>
      <c r="AE21" s="51">
        <f t="shared" si="7"/>
        <v>3133.1340981394001</v>
      </c>
      <c r="AF21" s="39">
        <v>2250</v>
      </c>
      <c r="AG21" s="52">
        <f t="shared" si="8"/>
        <v>0.71813076923076935</v>
      </c>
      <c r="AH21" s="42" t="s">
        <v>67</v>
      </c>
      <c r="AI21" s="53">
        <v>0.32800000000000001</v>
      </c>
      <c r="AJ21" s="52">
        <f t="shared" si="15"/>
        <v>2.12216</v>
      </c>
      <c r="AK21" s="52">
        <f t="shared" si="0"/>
        <v>9.3102907692307681</v>
      </c>
      <c r="AL21" s="53">
        <v>0</v>
      </c>
      <c r="AM21" s="52">
        <f t="shared" si="1"/>
        <v>0</v>
      </c>
      <c r="AN21" s="53">
        <v>0</v>
      </c>
      <c r="AO21" s="52">
        <f t="shared" si="2"/>
        <v>0</v>
      </c>
      <c r="AP21" s="53">
        <v>0</v>
      </c>
      <c r="AQ21" s="52">
        <f t="shared" si="16"/>
        <v>0</v>
      </c>
      <c r="AR21" s="39">
        <v>0</v>
      </c>
      <c r="AS21" s="53">
        <v>0</v>
      </c>
      <c r="AT21" s="52">
        <f t="shared" si="3"/>
        <v>0</v>
      </c>
      <c r="AU21" s="52">
        <f t="shared" si="9"/>
        <v>0</v>
      </c>
      <c r="AV21" s="52">
        <f t="shared" si="4"/>
        <v>9.3102907692307681</v>
      </c>
      <c r="AW21" s="54">
        <f t="shared" si="10"/>
        <v>0.204928200748867</v>
      </c>
      <c r="AX21" s="52">
        <f t="shared" si="11"/>
        <v>11.7249</v>
      </c>
      <c r="AY21" s="55">
        <v>11.71</v>
      </c>
      <c r="AZ21" s="12">
        <v>22.99</v>
      </c>
      <c r="BA21" s="53">
        <v>0.49</v>
      </c>
      <c r="BB21" s="56">
        <f t="shared" si="12"/>
        <v>0.49064810787298818</v>
      </c>
      <c r="BC21" s="57">
        <v>810</v>
      </c>
      <c r="BD21" s="52">
        <f t="shared" si="13"/>
        <v>7541.3355230769221</v>
      </c>
      <c r="BE21" s="52">
        <f t="shared" si="14"/>
        <v>9485.1</v>
      </c>
      <c r="BF21" s="1"/>
      <c r="BG21" s="1"/>
    </row>
    <row r="22" spans="1:59" ht="99.95" customHeight="1">
      <c r="A22" s="39"/>
      <c r="B22" s="40">
        <v>26</v>
      </c>
      <c r="C22" s="39"/>
      <c r="D22" s="41"/>
      <c r="E22" s="39"/>
      <c r="F22" s="39"/>
      <c r="G22" s="39" t="s">
        <v>57</v>
      </c>
      <c r="H22" s="42" t="s">
        <v>125</v>
      </c>
      <c r="I22" s="42" t="s">
        <v>68</v>
      </c>
      <c r="J22" s="42" t="s">
        <v>69</v>
      </c>
      <c r="K22" s="42" t="s">
        <v>126</v>
      </c>
      <c r="L22" s="43" t="s">
        <v>74</v>
      </c>
      <c r="M22" s="39" t="s">
        <v>127</v>
      </c>
      <c r="N22" s="39" t="s">
        <v>128</v>
      </c>
      <c r="O22" s="39"/>
      <c r="P22" s="39"/>
      <c r="Q22" s="39"/>
      <c r="R22" s="39" t="s">
        <v>65</v>
      </c>
      <c r="S22" s="44">
        <f>'[7]Miya-printed cost'!G11</f>
        <v>50.3</v>
      </c>
      <c r="T22" s="45">
        <v>7.8</v>
      </c>
      <c r="U22" s="46">
        <f t="shared" si="5"/>
        <v>6.4487179487179489</v>
      </c>
      <c r="V22" s="47">
        <v>6.45</v>
      </c>
      <c r="W22" s="12"/>
      <c r="X22" s="39" t="s">
        <v>66</v>
      </c>
      <c r="Y22" s="48">
        <v>44</v>
      </c>
      <c r="Z22" s="48">
        <v>41</v>
      </c>
      <c r="AA22" s="48">
        <v>23</v>
      </c>
      <c r="AB22" s="45">
        <v>5</v>
      </c>
      <c r="AC22" s="11">
        <v>2</v>
      </c>
      <c r="AD22" s="50">
        <f t="shared" si="6"/>
        <v>4.1492000000000001E-2</v>
      </c>
      <c r="AE22" s="51">
        <f t="shared" si="7"/>
        <v>3133.1340981394001</v>
      </c>
      <c r="AF22" s="39">
        <v>2250</v>
      </c>
      <c r="AG22" s="52">
        <f t="shared" si="8"/>
        <v>0.71813076923076935</v>
      </c>
      <c r="AH22" s="42" t="s">
        <v>67</v>
      </c>
      <c r="AI22" s="53">
        <v>0.32800000000000001</v>
      </c>
      <c r="AJ22" s="52">
        <f t="shared" si="15"/>
        <v>2.1156000000000001</v>
      </c>
      <c r="AK22" s="52">
        <f t="shared" si="0"/>
        <v>9.28373076923077</v>
      </c>
      <c r="AL22" s="53">
        <v>0</v>
      </c>
      <c r="AM22" s="52">
        <f t="shared" si="1"/>
        <v>0</v>
      </c>
      <c r="AN22" s="53">
        <v>0</v>
      </c>
      <c r="AO22" s="52">
        <f t="shared" si="2"/>
        <v>0</v>
      </c>
      <c r="AP22" s="53">
        <v>0</v>
      </c>
      <c r="AQ22" s="52">
        <f t="shared" si="16"/>
        <v>0</v>
      </c>
      <c r="AR22" s="39">
        <v>0</v>
      </c>
      <c r="AS22" s="53">
        <v>0</v>
      </c>
      <c r="AT22" s="52">
        <f t="shared" si="3"/>
        <v>0</v>
      </c>
      <c r="AU22" s="52">
        <f t="shared" si="9"/>
        <v>0</v>
      </c>
      <c r="AV22" s="52">
        <f t="shared" si="4"/>
        <v>9.28373076923077</v>
      </c>
      <c r="AW22" s="54">
        <f t="shared" si="10"/>
        <v>0.1567910291343533</v>
      </c>
      <c r="AX22" s="52">
        <f t="shared" si="11"/>
        <v>10.9945</v>
      </c>
      <c r="AY22" s="55">
        <v>11.01</v>
      </c>
      <c r="AZ22" s="12">
        <v>19.989999999999998</v>
      </c>
      <c r="BA22" s="53">
        <v>0.45</v>
      </c>
      <c r="BB22" s="56">
        <f t="shared" si="12"/>
        <v>0.44922461230615307</v>
      </c>
      <c r="BC22" s="57">
        <v>810</v>
      </c>
      <c r="BD22" s="52">
        <f t="shared" si="13"/>
        <v>7519.8219230769237</v>
      </c>
      <c r="BE22" s="52">
        <f t="shared" si="14"/>
        <v>8918.1</v>
      </c>
      <c r="BF22" s="1"/>
      <c r="BG22" s="1"/>
    </row>
    <row r="23" spans="1:59" ht="99.95" customHeight="1">
      <c r="A23" s="39"/>
      <c r="B23" s="40">
        <v>28</v>
      </c>
      <c r="C23" s="39"/>
      <c r="D23" s="39"/>
      <c r="E23" s="39"/>
      <c r="F23" s="39"/>
      <c r="G23" s="39" t="s">
        <v>57</v>
      </c>
      <c r="H23" s="42" t="s">
        <v>129</v>
      </c>
      <c r="I23" s="42" t="s">
        <v>68</v>
      </c>
      <c r="J23" s="42" t="s">
        <v>69</v>
      </c>
      <c r="K23" s="60" t="s">
        <v>130</v>
      </c>
      <c r="L23" s="43" t="s">
        <v>74</v>
      </c>
      <c r="M23" s="39" t="s">
        <v>95</v>
      </c>
      <c r="N23" s="42" t="s">
        <v>131</v>
      </c>
      <c r="O23" s="39"/>
      <c r="P23" s="39"/>
      <c r="Q23" s="39"/>
      <c r="R23" s="39" t="s">
        <v>65</v>
      </c>
      <c r="S23" s="44">
        <f>'[7]Miya-printed cost'!G27</f>
        <v>56.3</v>
      </c>
      <c r="T23" s="45">
        <v>7.8</v>
      </c>
      <c r="U23" s="46">
        <f t="shared" si="5"/>
        <v>7.2179487179487181</v>
      </c>
      <c r="V23" s="47">
        <v>7.22</v>
      </c>
      <c r="W23" s="12"/>
      <c r="X23" s="39" t="s">
        <v>66</v>
      </c>
      <c r="Y23" s="48">
        <v>44</v>
      </c>
      <c r="Z23" s="48">
        <v>41</v>
      </c>
      <c r="AA23" s="48">
        <v>25</v>
      </c>
      <c r="AB23" s="45">
        <v>5</v>
      </c>
      <c r="AC23" s="11">
        <v>2</v>
      </c>
      <c r="AD23" s="50">
        <f t="shared" si="6"/>
        <v>4.5100000000000001E-2</v>
      </c>
      <c r="AE23" s="51">
        <f t="shared" si="7"/>
        <v>2882.4833702882484</v>
      </c>
      <c r="AF23" s="39">
        <v>2250</v>
      </c>
      <c r="AG23" s="52">
        <f t="shared" si="8"/>
        <v>0.78057692307692306</v>
      </c>
      <c r="AH23" s="42" t="s">
        <v>67</v>
      </c>
      <c r="AI23" s="53">
        <v>0.32800000000000001</v>
      </c>
      <c r="AJ23" s="52">
        <f t="shared" si="15"/>
        <v>2.36816</v>
      </c>
      <c r="AK23" s="52">
        <f t="shared" si="0"/>
        <v>10.368736923076922</v>
      </c>
      <c r="AL23" s="53">
        <v>0</v>
      </c>
      <c r="AM23" s="52">
        <f t="shared" si="1"/>
        <v>0</v>
      </c>
      <c r="AN23" s="53">
        <v>0</v>
      </c>
      <c r="AO23" s="52">
        <f t="shared" si="2"/>
        <v>0</v>
      </c>
      <c r="AP23" s="53">
        <v>0</v>
      </c>
      <c r="AQ23" s="52">
        <f t="shared" si="16"/>
        <v>0</v>
      </c>
      <c r="AR23" s="39">
        <v>0</v>
      </c>
      <c r="AS23" s="53">
        <v>0</v>
      </c>
      <c r="AT23" s="52">
        <f t="shared" si="3"/>
        <v>0</v>
      </c>
      <c r="AU23" s="52">
        <f t="shared" si="9"/>
        <v>0</v>
      </c>
      <c r="AV23" s="52">
        <f t="shared" si="4"/>
        <v>10.368736923076922</v>
      </c>
      <c r="AW23" s="54">
        <f t="shared" si="10"/>
        <v>0.13593858974358985</v>
      </c>
      <c r="AX23" s="52">
        <f t="shared" si="11"/>
        <v>11.995199999999999</v>
      </c>
      <c r="AY23" s="55">
        <v>12</v>
      </c>
      <c r="AZ23" s="12">
        <v>24.99</v>
      </c>
      <c r="BA23" s="53">
        <v>0.52</v>
      </c>
      <c r="BB23" s="56">
        <f t="shared" si="12"/>
        <v>0.51980792316926772</v>
      </c>
      <c r="BC23" s="57">
        <v>710</v>
      </c>
      <c r="BD23" s="52">
        <f t="shared" si="13"/>
        <v>7361.8032153846143</v>
      </c>
      <c r="BE23" s="52">
        <f t="shared" si="14"/>
        <v>8520</v>
      </c>
      <c r="BF23" s="1"/>
      <c r="BG23" s="1"/>
    </row>
    <row r="24" spans="1:59" ht="99.95" customHeight="1">
      <c r="A24" s="39"/>
      <c r="B24" s="40">
        <v>29</v>
      </c>
      <c r="C24" s="39"/>
      <c r="D24" s="39"/>
      <c r="E24" s="39"/>
      <c r="F24" s="39"/>
      <c r="G24" s="39" t="s">
        <v>57</v>
      </c>
      <c r="H24" s="42" t="s">
        <v>105</v>
      </c>
      <c r="I24" s="42" t="s">
        <v>132</v>
      </c>
      <c r="J24" s="42" t="s">
        <v>69</v>
      </c>
      <c r="K24" s="60" t="s">
        <v>133</v>
      </c>
      <c r="L24" s="43" t="s">
        <v>74</v>
      </c>
      <c r="M24" s="39" t="s">
        <v>95</v>
      </c>
      <c r="N24" s="39" t="s">
        <v>128</v>
      </c>
      <c r="O24" s="39"/>
      <c r="P24" s="39"/>
      <c r="Q24" s="39"/>
      <c r="R24" s="39" t="s">
        <v>65</v>
      </c>
      <c r="S24" s="44">
        <f>'[7]Miya-printed cost'!G28</f>
        <v>53.9</v>
      </c>
      <c r="T24" s="45">
        <v>7.8</v>
      </c>
      <c r="U24" s="46">
        <f t="shared" si="5"/>
        <v>6.9102564102564106</v>
      </c>
      <c r="V24" s="47">
        <v>6.91</v>
      </c>
      <c r="W24" s="12"/>
      <c r="X24" s="39" t="s">
        <v>66</v>
      </c>
      <c r="Y24" s="48">
        <v>44</v>
      </c>
      <c r="Z24" s="48">
        <v>41</v>
      </c>
      <c r="AA24" s="48">
        <v>23</v>
      </c>
      <c r="AB24" s="45">
        <v>5</v>
      </c>
      <c r="AC24" s="11">
        <v>2</v>
      </c>
      <c r="AD24" s="50">
        <f t="shared" si="6"/>
        <v>4.1492000000000001E-2</v>
      </c>
      <c r="AE24" s="51">
        <f t="shared" si="7"/>
        <v>3133.1340981394001</v>
      </c>
      <c r="AF24" s="39">
        <v>2250</v>
      </c>
      <c r="AG24" s="52">
        <f t="shared" si="8"/>
        <v>0.71813076923076935</v>
      </c>
      <c r="AH24" s="42" t="s">
        <v>67</v>
      </c>
      <c r="AI24" s="53">
        <v>0.32800000000000001</v>
      </c>
      <c r="AJ24" s="52">
        <f t="shared" si="15"/>
        <v>2.2664800000000001</v>
      </c>
      <c r="AK24" s="52">
        <f t="shared" si="0"/>
        <v>9.8946107692307699</v>
      </c>
      <c r="AL24" s="53">
        <v>0</v>
      </c>
      <c r="AM24" s="52">
        <f t="shared" si="1"/>
        <v>0</v>
      </c>
      <c r="AN24" s="53">
        <v>0</v>
      </c>
      <c r="AO24" s="52">
        <f t="shared" si="2"/>
        <v>0</v>
      </c>
      <c r="AP24" s="53">
        <v>0</v>
      </c>
      <c r="AQ24" s="52">
        <f t="shared" si="16"/>
        <v>0</v>
      </c>
      <c r="AR24" s="39">
        <v>0</v>
      </c>
      <c r="AS24" s="53">
        <v>0</v>
      </c>
      <c r="AT24" s="52">
        <f t="shared" si="3"/>
        <v>0</v>
      </c>
      <c r="AU24" s="52">
        <f t="shared" si="9"/>
        <v>0</v>
      </c>
      <c r="AV24" s="52">
        <f t="shared" si="4"/>
        <v>9.8946107692307699</v>
      </c>
      <c r="AW24" s="54">
        <f t="shared" si="10"/>
        <v>0.15502896932273535</v>
      </c>
      <c r="AX24" s="52">
        <f t="shared" si="11"/>
        <v>11.7249</v>
      </c>
      <c r="AY24" s="55">
        <v>11.71</v>
      </c>
      <c r="AZ24" s="12">
        <v>22.99</v>
      </c>
      <c r="BA24" s="53">
        <v>0.49</v>
      </c>
      <c r="BB24" s="56">
        <f t="shared" si="12"/>
        <v>0.49064810787298818</v>
      </c>
      <c r="BC24" s="57">
        <v>710</v>
      </c>
      <c r="BD24" s="52">
        <f t="shared" si="13"/>
        <v>7025.1736461538467</v>
      </c>
      <c r="BE24" s="52">
        <f t="shared" si="14"/>
        <v>8314.1</v>
      </c>
      <c r="BF24" s="1"/>
      <c r="BG24" s="1"/>
    </row>
    <row r="25" spans="1:59" ht="99.95" customHeight="1">
      <c r="A25" s="39"/>
      <c r="B25" s="40">
        <v>31</v>
      </c>
      <c r="C25" s="39"/>
      <c r="D25" s="39"/>
      <c r="E25" s="39"/>
      <c r="F25" s="39"/>
      <c r="G25" s="39" t="s">
        <v>57</v>
      </c>
      <c r="H25" s="42" t="s">
        <v>134</v>
      </c>
      <c r="I25" s="42" t="s">
        <v>90</v>
      </c>
      <c r="J25" s="42" t="s">
        <v>69</v>
      </c>
      <c r="K25" s="60" t="s">
        <v>135</v>
      </c>
      <c r="L25" s="43" t="s">
        <v>80</v>
      </c>
      <c r="M25" s="39" t="s">
        <v>127</v>
      </c>
      <c r="N25" s="42" t="s">
        <v>136</v>
      </c>
      <c r="O25" s="39"/>
      <c r="P25" s="39"/>
      <c r="Q25" s="39"/>
      <c r="R25" s="39" t="s">
        <v>65</v>
      </c>
      <c r="S25" s="44">
        <f>'[7]Miya-printed cost'!G30</f>
        <v>60.5</v>
      </c>
      <c r="T25" s="45">
        <v>7.8</v>
      </c>
      <c r="U25" s="46">
        <f t="shared" si="5"/>
        <v>7.7564102564102564</v>
      </c>
      <c r="V25" s="47">
        <v>7.76</v>
      </c>
      <c r="W25" s="12"/>
      <c r="X25" s="39" t="s">
        <v>66</v>
      </c>
      <c r="Y25" s="48">
        <v>44</v>
      </c>
      <c r="Z25" s="48">
        <v>41</v>
      </c>
      <c r="AA25" s="48">
        <v>25</v>
      </c>
      <c r="AB25" s="45">
        <v>5</v>
      </c>
      <c r="AC25" s="11">
        <v>2</v>
      </c>
      <c r="AD25" s="50">
        <f t="shared" si="6"/>
        <v>4.5100000000000001E-2</v>
      </c>
      <c r="AE25" s="51">
        <f t="shared" si="7"/>
        <v>2882.4833702882484</v>
      </c>
      <c r="AF25" s="39">
        <v>2250</v>
      </c>
      <c r="AG25" s="52">
        <f t="shared" si="8"/>
        <v>0.78057692307692306</v>
      </c>
      <c r="AH25" s="42" t="s">
        <v>67</v>
      </c>
      <c r="AI25" s="53">
        <v>0.32800000000000001</v>
      </c>
      <c r="AJ25" s="52">
        <f t="shared" si="15"/>
        <v>2.54528</v>
      </c>
      <c r="AK25" s="52">
        <f t="shared" si="0"/>
        <v>11.085856923076923</v>
      </c>
      <c r="AL25" s="53">
        <v>0</v>
      </c>
      <c r="AM25" s="52">
        <f t="shared" si="1"/>
        <v>0</v>
      </c>
      <c r="AN25" s="53">
        <v>0</v>
      </c>
      <c r="AO25" s="52">
        <f t="shared" si="2"/>
        <v>0</v>
      </c>
      <c r="AP25" s="53">
        <v>0</v>
      </c>
      <c r="AQ25" s="52">
        <f t="shared" si="16"/>
        <v>0</v>
      </c>
      <c r="AR25" s="39">
        <v>0</v>
      </c>
      <c r="AS25" s="53">
        <v>0</v>
      </c>
      <c r="AT25" s="52">
        <f t="shared" si="3"/>
        <v>0</v>
      </c>
      <c r="AU25" s="52">
        <f t="shared" si="9"/>
        <v>0</v>
      </c>
      <c r="AV25" s="52">
        <f t="shared" si="4"/>
        <v>11.085856923076923</v>
      </c>
      <c r="AW25" s="54">
        <f t="shared" si="10"/>
        <v>0.11171018244575941</v>
      </c>
      <c r="AX25" s="52">
        <f t="shared" si="11"/>
        <v>12.494999999999999</v>
      </c>
      <c r="AY25" s="55">
        <v>12.48</v>
      </c>
      <c r="AZ25" s="12">
        <v>24.99</v>
      </c>
      <c r="BA25" s="53">
        <v>0.5</v>
      </c>
      <c r="BB25" s="56">
        <f t="shared" si="12"/>
        <v>0.50060024009603832</v>
      </c>
      <c r="BC25" s="57">
        <v>710</v>
      </c>
      <c r="BD25" s="52">
        <f t="shared" si="13"/>
        <v>7870.9584153846154</v>
      </c>
      <c r="BE25" s="52">
        <f t="shared" si="14"/>
        <v>8860.8000000000011</v>
      </c>
      <c r="BF25" s="1"/>
      <c r="BG25" s="1"/>
    </row>
    <row r="26" spans="1:59" ht="50.1" customHeight="1">
      <c r="A26" s="39"/>
      <c r="B26" s="40">
        <v>33</v>
      </c>
      <c r="C26" s="62"/>
      <c r="D26" s="39"/>
      <c r="E26" s="39"/>
      <c r="F26" s="39"/>
      <c r="G26" s="39" t="s">
        <v>57</v>
      </c>
      <c r="H26" s="39" t="s">
        <v>137</v>
      </c>
      <c r="I26" s="42" t="s">
        <v>68</v>
      </c>
      <c r="J26" s="42" t="s">
        <v>69</v>
      </c>
      <c r="K26" s="42" t="s">
        <v>138</v>
      </c>
      <c r="L26" s="43" t="s">
        <v>74</v>
      </c>
      <c r="M26" s="39" t="s">
        <v>107</v>
      </c>
      <c r="N26" s="39" t="s">
        <v>128</v>
      </c>
      <c r="O26" s="39"/>
      <c r="P26" s="39"/>
      <c r="Q26" s="39"/>
      <c r="R26" s="39" t="s">
        <v>65</v>
      </c>
      <c r="S26" s="44">
        <f>'[7]3.6 update cost-绣花'!F37</f>
        <v>88.9</v>
      </c>
      <c r="T26" s="45">
        <v>7.8</v>
      </c>
      <c r="U26" s="46">
        <f t="shared" si="5"/>
        <v>11.397435897435898</v>
      </c>
      <c r="V26" s="47">
        <v>11.4</v>
      </c>
      <c r="W26" s="12"/>
      <c r="X26" s="39" t="s">
        <v>66</v>
      </c>
      <c r="Y26" s="48">
        <v>44</v>
      </c>
      <c r="Z26" s="48">
        <v>41</v>
      </c>
      <c r="AA26" s="48">
        <v>28</v>
      </c>
      <c r="AB26" s="45">
        <v>5</v>
      </c>
      <c r="AC26" s="11">
        <v>2</v>
      </c>
      <c r="AD26" s="50">
        <f t="shared" si="6"/>
        <v>5.0512000000000001E-2</v>
      </c>
      <c r="AE26" s="51">
        <f t="shared" si="7"/>
        <v>2573.6458663287931</v>
      </c>
      <c r="AF26" s="39">
        <v>2250</v>
      </c>
      <c r="AG26" s="52">
        <f t="shared" si="8"/>
        <v>0.8742461538461539</v>
      </c>
      <c r="AH26" s="42" t="s">
        <v>67</v>
      </c>
      <c r="AI26" s="53">
        <v>0.32800000000000001</v>
      </c>
      <c r="AJ26" s="52">
        <f t="shared" si="15"/>
        <v>3.7392000000000003</v>
      </c>
      <c r="AK26" s="52">
        <f t="shared" si="0"/>
        <v>16.013446153846154</v>
      </c>
      <c r="AL26" s="53">
        <v>0</v>
      </c>
      <c r="AM26" s="52">
        <f t="shared" si="1"/>
        <v>0</v>
      </c>
      <c r="AN26" s="53">
        <v>0</v>
      </c>
      <c r="AO26" s="52">
        <f t="shared" si="2"/>
        <v>0</v>
      </c>
      <c r="AP26" s="53">
        <v>0</v>
      </c>
      <c r="AQ26" s="52">
        <f t="shared" si="16"/>
        <v>0</v>
      </c>
      <c r="AR26" s="39">
        <v>0</v>
      </c>
      <c r="AS26" s="53">
        <v>0</v>
      </c>
      <c r="AT26" s="52">
        <f t="shared" si="3"/>
        <v>0</v>
      </c>
      <c r="AU26" s="52">
        <f t="shared" si="9"/>
        <v>0</v>
      </c>
      <c r="AV26" s="52">
        <f t="shared" si="4"/>
        <v>16.013446153846154</v>
      </c>
      <c r="AW26" s="54">
        <f t="shared" si="10"/>
        <v>0.12970401337792636</v>
      </c>
      <c r="AX26" s="52">
        <f t="shared" si="11"/>
        <v>18.544700000000002</v>
      </c>
      <c r="AY26" s="55">
        <v>18.399999999999999</v>
      </c>
      <c r="AZ26" s="12">
        <v>34.99</v>
      </c>
      <c r="BA26" s="53">
        <v>0.47</v>
      </c>
      <c r="BB26" s="56">
        <f t="shared" si="12"/>
        <v>0.47413546727636474</v>
      </c>
      <c r="BC26" s="57">
        <v>910</v>
      </c>
      <c r="BD26" s="52">
        <f t="shared" si="13"/>
        <v>14572.235999999999</v>
      </c>
      <c r="BE26" s="52">
        <f t="shared" si="14"/>
        <v>16744</v>
      </c>
      <c r="BF26" s="1"/>
      <c r="BG26" s="1"/>
    </row>
    <row r="27" spans="1:59" ht="50.1" customHeight="1">
      <c r="A27" s="39"/>
      <c r="B27" s="40">
        <v>34</v>
      </c>
      <c r="C27" s="64"/>
      <c r="D27" s="39"/>
      <c r="E27" s="39"/>
      <c r="F27" s="39"/>
      <c r="G27" s="39" t="s">
        <v>57</v>
      </c>
      <c r="H27" s="39" t="s">
        <v>137</v>
      </c>
      <c r="I27" s="42" t="s">
        <v>68</v>
      </c>
      <c r="J27" s="42" t="s">
        <v>69</v>
      </c>
      <c r="K27" s="42" t="s">
        <v>139</v>
      </c>
      <c r="L27" s="43" t="s">
        <v>74</v>
      </c>
      <c r="M27" s="39" t="s">
        <v>87</v>
      </c>
      <c r="N27" s="39" t="s">
        <v>128</v>
      </c>
      <c r="O27" s="39"/>
      <c r="P27" s="39"/>
      <c r="Q27" s="39"/>
      <c r="R27" s="39" t="s">
        <v>65</v>
      </c>
      <c r="S27" s="44">
        <f>'[7]3.6 update cost-绣花'!F38</f>
        <v>99.2</v>
      </c>
      <c r="T27" s="45">
        <v>7.8</v>
      </c>
      <c r="U27" s="46">
        <f t="shared" si="5"/>
        <v>12.717948717948719</v>
      </c>
      <c r="V27" s="47">
        <v>12.72</v>
      </c>
      <c r="W27" s="12"/>
      <c r="X27" s="39" t="s">
        <v>66</v>
      </c>
      <c r="Y27" s="48">
        <v>44</v>
      </c>
      <c r="Z27" s="48">
        <v>41</v>
      </c>
      <c r="AA27" s="48">
        <v>30</v>
      </c>
      <c r="AB27" s="45">
        <v>5</v>
      </c>
      <c r="AC27" s="11">
        <v>2</v>
      </c>
      <c r="AD27" s="50">
        <f t="shared" si="6"/>
        <v>5.4120000000000001E-2</v>
      </c>
      <c r="AE27" s="51">
        <f t="shared" si="7"/>
        <v>2402.0694752402069</v>
      </c>
      <c r="AF27" s="39">
        <v>2250</v>
      </c>
      <c r="AG27" s="52">
        <f t="shared" si="8"/>
        <v>0.93669230769230771</v>
      </c>
      <c r="AH27" s="42" t="s">
        <v>67</v>
      </c>
      <c r="AI27" s="53">
        <v>0.32800000000000001</v>
      </c>
      <c r="AJ27" s="52">
        <f t="shared" si="15"/>
        <v>4.1721600000000008</v>
      </c>
      <c r="AK27" s="52">
        <f t="shared" si="0"/>
        <v>17.828852307692308</v>
      </c>
      <c r="AL27" s="53">
        <v>0</v>
      </c>
      <c r="AM27" s="52">
        <f t="shared" si="1"/>
        <v>0</v>
      </c>
      <c r="AN27" s="53">
        <v>0</v>
      </c>
      <c r="AO27" s="52">
        <f t="shared" si="2"/>
        <v>0</v>
      </c>
      <c r="AP27" s="53">
        <v>0</v>
      </c>
      <c r="AQ27" s="52">
        <f t="shared" si="16"/>
        <v>0</v>
      </c>
      <c r="AR27" s="39">
        <v>0</v>
      </c>
      <c r="AS27" s="53">
        <v>0</v>
      </c>
      <c r="AT27" s="52">
        <f t="shared" si="3"/>
        <v>0</v>
      </c>
      <c r="AU27" s="52">
        <f t="shared" si="9"/>
        <v>0</v>
      </c>
      <c r="AV27" s="52">
        <f t="shared" si="4"/>
        <v>17.828852307692308</v>
      </c>
      <c r="AW27" s="54">
        <f t="shared" si="10"/>
        <v>0.15662950294738373</v>
      </c>
      <c r="AX27" s="52">
        <f t="shared" si="11"/>
        <v>21.194700000000001</v>
      </c>
      <c r="AY27" s="55">
        <v>21.14</v>
      </c>
      <c r="AZ27" s="12">
        <v>39.99</v>
      </c>
      <c r="BA27" s="53">
        <v>0.47</v>
      </c>
      <c r="BB27" s="56">
        <f t="shared" si="12"/>
        <v>0.47136784196049014</v>
      </c>
      <c r="BC27" s="57">
        <v>400</v>
      </c>
      <c r="BD27" s="52">
        <f t="shared" si="13"/>
        <v>7131.5409230769237</v>
      </c>
      <c r="BE27" s="52">
        <f t="shared" si="14"/>
        <v>8456</v>
      </c>
      <c r="BF27" s="1"/>
      <c r="BG27" s="1"/>
    </row>
    <row r="28" spans="1:59" ht="50.1" customHeight="1">
      <c r="A28" s="39"/>
      <c r="B28" s="40">
        <v>35</v>
      </c>
      <c r="C28" s="62"/>
      <c r="D28" s="39"/>
      <c r="E28" s="39"/>
      <c r="F28" s="39"/>
      <c r="G28" s="39" t="s">
        <v>57</v>
      </c>
      <c r="H28" s="42" t="s">
        <v>140</v>
      </c>
      <c r="I28" s="42" t="s">
        <v>59</v>
      </c>
      <c r="J28" s="42" t="s">
        <v>141</v>
      </c>
      <c r="K28" s="42" t="s">
        <v>142</v>
      </c>
      <c r="L28" s="43" t="s">
        <v>74</v>
      </c>
      <c r="M28" s="39" t="s">
        <v>107</v>
      </c>
      <c r="N28" s="42" t="s">
        <v>143</v>
      </c>
      <c r="O28" s="39"/>
      <c r="P28" s="39"/>
      <c r="Q28" s="39"/>
      <c r="R28" s="39" t="s">
        <v>65</v>
      </c>
      <c r="S28" s="44">
        <f>'[7]3.6 update cost-绣花'!F5</f>
        <v>82.4</v>
      </c>
      <c r="T28" s="45">
        <v>7.8</v>
      </c>
      <c r="U28" s="46">
        <f t="shared" si="5"/>
        <v>10.564102564102566</v>
      </c>
      <c r="V28" s="47">
        <v>10.56</v>
      </c>
      <c r="W28" s="12"/>
      <c r="X28" s="39" t="s">
        <v>66</v>
      </c>
      <c r="Y28" s="48">
        <v>44</v>
      </c>
      <c r="Z28" s="48">
        <v>41</v>
      </c>
      <c r="AA28" s="48">
        <v>28</v>
      </c>
      <c r="AB28" s="45">
        <v>5</v>
      </c>
      <c r="AC28" s="11">
        <v>2</v>
      </c>
      <c r="AD28" s="50">
        <f t="shared" si="6"/>
        <v>5.0512000000000001E-2</v>
      </c>
      <c r="AE28" s="51">
        <f t="shared" si="7"/>
        <v>2573.6458663287931</v>
      </c>
      <c r="AF28" s="39">
        <v>2250</v>
      </c>
      <c r="AG28" s="52">
        <f t="shared" si="8"/>
        <v>0.8742461538461539</v>
      </c>
      <c r="AH28" s="42" t="s">
        <v>67</v>
      </c>
      <c r="AI28" s="53">
        <v>0.32800000000000001</v>
      </c>
      <c r="AJ28" s="52">
        <f t="shared" si="15"/>
        <v>3.4636800000000001</v>
      </c>
      <c r="AK28" s="52">
        <f t="shared" si="0"/>
        <v>14.897926153846154</v>
      </c>
      <c r="AL28" s="53">
        <v>0</v>
      </c>
      <c r="AM28" s="52">
        <f t="shared" si="1"/>
        <v>0</v>
      </c>
      <c r="AN28" s="53">
        <v>0</v>
      </c>
      <c r="AO28" s="52">
        <f t="shared" si="2"/>
        <v>0</v>
      </c>
      <c r="AP28" s="53">
        <v>0</v>
      </c>
      <c r="AQ28" s="52">
        <f t="shared" si="16"/>
        <v>0</v>
      </c>
      <c r="AR28" s="39">
        <v>0</v>
      </c>
      <c r="AS28" s="53">
        <v>0</v>
      </c>
      <c r="AT28" s="52">
        <f t="shared" si="3"/>
        <v>0</v>
      </c>
      <c r="AU28" s="52">
        <f t="shared" si="9"/>
        <v>0</v>
      </c>
      <c r="AV28" s="52">
        <f t="shared" si="4"/>
        <v>14.897926153846154</v>
      </c>
      <c r="AW28" s="54">
        <f t="shared" si="10"/>
        <v>8.7136877828054335E-2</v>
      </c>
      <c r="AX28" s="52">
        <f t="shared" si="11"/>
        <v>16.4453</v>
      </c>
      <c r="AY28" s="55">
        <v>16.32</v>
      </c>
      <c r="AZ28" s="12">
        <v>34.99</v>
      </c>
      <c r="BA28" s="53">
        <v>0.53</v>
      </c>
      <c r="BB28" s="56">
        <f t="shared" si="12"/>
        <v>0.53358102314947131</v>
      </c>
      <c r="BC28" s="57">
        <v>910</v>
      </c>
      <c r="BD28" s="52">
        <f t="shared" si="13"/>
        <v>13557.112799999999</v>
      </c>
      <c r="BE28" s="52">
        <f t="shared" si="14"/>
        <v>14851.2</v>
      </c>
      <c r="BF28" s="1"/>
      <c r="BG28" s="1"/>
    </row>
    <row r="29" spans="1:59" ht="50.1" customHeight="1">
      <c r="A29" s="39"/>
      <c r="B29" s="40">
        <v>36</v>
      </c>
      <c r="C29" s="64"/>
      <c r="D29" s="39"/>
      <c r="E29" s="39"/>
      <c r="F29" s="39"/>
      <c r="G29" s="39" t="s">
        <v>57</v>
      </c>
      <c r="H29" s="42" t="s">
        <v>140</v>
      </c>
      <c r="I29" s="42" t="s">
        <v>59</v>
      </c>
      <c r="J29" s="42" t="s">
        <v>144</v>
      </c>
      <c r="K29" s="42" t="s">
        <v>142</v>
      </c>
      <c r="L29" s="43" t="s">
        <v>74</v>
      </c>
      <c r="M29" s="39" t="s">
        <v>87</v>
      </c>
      <c r="N29" s="42" t="s">
        <v>143</v>
      </c>
      <c r="O29" s="39"/>
      <c r="P29" s="39"/>
      <c r="Q29" s="39"/>
      <c r="R29" s="39" t="s">
        <v>65</v>
      </c>
      <c r="S29" s="44">
        <f>'[7]3.6 update cost-绣花'!F6</f>
        <v>98.9</v>
      </c>
      <c r="T29" s="45">
        <v>7.8</v>
      </c>
      <c r="U29" s="46">
        <f t="shared" si="5"/>
        <v>12.679487179487181</v>
      </c>
      <c r="V29" s="47">
        <v>12.68</v>
      </c>
      <c r="W29" s="12"/>
      <c r="X29" s="39" t="s">
        <v>66</v>
      </c>
      <c r="Y29" s="48">
        <v>44</v>
      </c>
      <c r="Z29" s="48">
        <v>41</v>
      </c>
      <c r="AA29" s="48">
        <v>30</v>
      </c>
      <c r="AB29" s="45">
        <v>5</v>
      </c>
      <c r="AC29" s="11">
        <v>2</v>
      </c>
      <c r="AD29" s="50">
        <f t="shared" si="6"/>
        <v>5.4120000000000001E-2</v>
      </c>
      <c r="AE29" s="51">
        <f t="shared" si="7"/>
        <v>2402.0694752402069</v>
      </c>
      <c r="AF29" s="39">
        <v>2250</v>
      </c>
      <c r="AG29" s="52">
        <f t="shared" si="8"/>
        <v>0.93669230769230771</v>
      </c>
      <c r="AH29" s="42" t="s">
        <v>67</v>
      </c>
      <c r="AI29" s="53">
        <v>0.32800000000000001</v>
      </c>
      <c r="AJ29" s="52">
        <f t="shared" si="15"/>
        <v>4.1590400000000001</v>
      </c>
      <c r="AK29" s="52">
        <f t="shared" si="0"/>
        <v>17.775732307692309</v>
      </c>
      <c r="AL29" s="53">
        <v>0</v>
      </c>
      <c r="AM29" s="52">
        <f t="shared" si="1"/>
        <v>0</v>
      </c>
      <c r="AN29" s="53">
        <v>0</v>
      </c>
      <c r="AO29" s="52">
        <f t="shared" si="2"/>
        <v>0</v>
      </c>
      <c r="AP29" s="53">
        <v>0</v>
      </c>
      <c r="AQ29" s="52">
        <f t="shared" si="16"/>
        <v>0</v>
      </c>
      <c r="AR29" s="39">
        <v>0</v>
      </c>
      <c r="AS29" s="53">
        <v>0</v>
      </c>
      <c r="AT29" s="52">
        <f t="shared" si="3"/>
        <v>0</v>
      </c>
      <c r="AU29" s="52">
        <f t="shared" si="9"/>
        <v>0</v>
      </c>
      <c r="AV29" s="52">
        <f t="shared" si="4"/>
        <v>17.775732307692309</v>
      </c>
      <c r="AW29" s="54">
        <f t="shared" si="10"/>
        <v>7.4180608974358894E-2</v>
      </c>
      <c r="AX29" s="52">
        <f t="shared" si="11"/>
        <v>19.1952</v>
      </c>
      <c r="AY29" s="55">
        <v>19.2</v>
      </c>
      <c r="AZ29" s="12">
        <v>39.99</v>
      </c>
      <c r="BA29" s="53">
        <v>0.52</v>
      </c>
      <c r="BB29" s="56">
        <f t="shared" si="12"/>
        <v>0.51987996999249819</v>
      </c>
      <c r="BC29" s="57">
        <v>400</v>
      </c>
      <c r="BD29" s="52">
        <f t="shared" si="13"/>
        <v>7110.2929230769232</v>
      </c>
      <c r="BE29" s="52">
        <f t="shared" si="14"/>
        <v>7680</v>
      </c>
      <c r="BF29" s="1"/>
      <c r="BG29" s="1"/>
    </row>
    <row r="30" spans="1:59" ht="50.1" customHeight="1">
      <c r="A30" s="39"/>
      <c r="B30" s="40">
        <v>38</v>
      </c>
      <c r="C30" s="62"/>
      <c r="D30" s="39"/>
      <c r="E30" s="39"/>
      <c r="F30" s="39"/>
      <c r="G30" s="39" t="s">
        <v>57</v>
      </c>
      <c r="H30" s="39" t="s">
        <v>145</v>
      </c>
      <c r="I30" s="42" t="s">
        <v>68</v>
      </c>
      <c r="J30" s="42" t="s">
        <v>69</v>
      </c>
      <c r="K30" s="42" t="s">
        <v>146</v>
      </c>
      <c r="L30" s="43" t="s">
        <v>74</v>
      </c>
      <c r="M30" s="39" t="s">
        <v>107</v>
      </c>
      <c r="N30" s="39" t="s">
        <v>128</v>
      </c>
      <c r="O30" s="39"/>
      <c r="P30" s="39"/>
      <c r="Q30" s="39"/>
      <c r="R30" s="39" t="s">
        <v>65</v>
      </c>
      <c r="S30" s="44">
        <f>'[7]3.6 update cost-绣花'!F8</f>
        <v>70.400000000000006</v>
      </c>
      <c r="T30" s="45">
        <v>7.8</v>
      </c>
      <c r="U30" s="46">
        <f t="shared" si="5"/>
        <v>9.0256410256410273</v>
      </c>
      <c r="V30" s="47">
        <v>9.0299999999999994</v>
      </c>
      <c r="W30" s="12"/>
      <c r="X30" s="39" t="s">
        <v>66</v>
      </c>
      <c r="Y30" s="48">
        <v>44</v>
      </c>
      <c r="Z30" s="48">
        <v>41</v>
      </c>
      <c r="AA30" s="48">
        <v>28</v>
      </c>
      <c r="AB30" s="45">
        <v>5</v>
      </c>
      <c r="AC30" s="11">
        <v>2</v>
      </c>
      <c r="AD30" s="50">
        <f t="shared" si="6"/>
        <v>5.0512000000000001E-2</v>
      </c>
      <c r="AE30" s="51">
        <f t="shared" si="7"/>
        <v>2573.6458663287931</v>
      </c>
      <c r="AF30" s="39">
        <v>2250</v>
      </c>
      <c r="AG30" s="52">
        <f t="shared" si="8"/>
        <v>0.8742461538461539</v>
      </c>
      <c r="AH30" s="42" t="s">
        <v>67</v>
      </c>
      <c r="AI30" s="53">
        <v>0.32800000000000001</v>
      </c>
      <c r="AJ30" s="52">
        <f t="shared" si="15"/>
        <v>2.96184</v>
      </c>
      <c r="AK30" s="52">
        <f t="shared" si="0"/>
        <v>12.866086153846153</v>
      </c>
      <c r="AL30" s="53">
        <v>0</v>
      </c>
      <c r="AM30" s="52">
        <f t="shared" si="1"/>
        <v>0</v>
      </c>
      <c r="AN30" s="53">
        <v>0</v>
      </c>
      <c r="AO30" s="52">
        <f t="shared" si="2"/>
        <v>0</v>
      </c>
      <c r="AP30" s="53">
        <v>0</v>
      </c>
      <c r="AQ30" s="52">
        <f t="shared" si="16"/>
        <v>0</v>
      </c>
      <c r="AR30" s="39">
        <v>0</v>
      </c>
      <c r="AS30" s="53">
        <v>0</v>
      </c>
      <c r="AT30" s="52">
        <f t="shared" si="3"/>
        <v>0</v>
      </c>
      <c r="AU30" s="52">
        <f t="shared" si="9"/>
        <v>0</v>
      </c>
      <c r="AV30" s="52">
        <f t="shared" si="4"/>
        <v>12.866086153846153</v>
      </c>
      <c r="AW30" s="54">
        <f t="shared" si="10"/>
        <v>0.17259896116745002</v>
      </c>
      <c r="AX30" s="52">
        <f t="shared" si="11"/>
        <v>15.395599999999998</v>
      </c>
      <c r="AY30" s="55">
        <v>15.55</v>
      </c>
      <c r="AZ30" s="12">
        <v>34.99</v>
      </c>
      <c r="BA30" s="53">
        <v>0.56000000000000005</v>
      </c>
      <c r="BB30" s="56">
        <f t="shared" si="12"/>
        <v>0.55558731066018863</v>
      </c>
      <c r="BC30" s="57">
        <v>700</v>
      </c>
      <c r="BD30" s="52">
        <f t="shared" si="13"/>
        <v>9006.2603076923078</v>
      </c>
      <c r="BE30" s="52">
        <f t="shared" si="14"/>
        <v>10885</v>
      </c>
      <c r="BF30" s="1"/>
      <c r="BG30" s="1"/>
    </row>
    <row r="31" spans="1:59" ht="50.1" customHeight="1">
      <c r="A31" s="39"/>
      <c r="B31" s="40">
        <v>39</v>
      </c>
      <c r="C31" s="64"/>
      <c r="D31" s="39"/>
      <c r="E31" s="39"/>
      <c r="F31" s="39"/>
      <c r="G31" s="39" t="s">
        <v>57</v>
      </c>
      <c r="H31" s="39" t="s">
        <v>145</v>
      </c>
      <c r="I31" s="42" t="s">
        <v>59</v>
      </c>
      <c r="J31" s="42" t="s">
        <v>141</v>
      </c>
      <c r="K31" s="42" t="s">
        <v>146</v>
      </c>
      <c r="L31" s="43" t="s">
        <v>74</v>
      </c>
      <c r="M31" s="39" t="s">
        <v>87</v>
      </c>
      <c r="N31" s="39" t="s">
        <v>128</v>
      </c>
      <c r="O31" s="39"/>
      <c r="P31" s="39"/>
      <c r="Q31" s="39"/>
      <c r="R31" s="39" t="s">
        <v>65</v>
      </c>
      <c r="S31" s="44">
        <f>'[7]3.6 update cost-绣花'!F9</f>
        <v>79.900000000000006</v>
      </c>
      <c r="T31" s="45">
        <v>7.8</v>
      </c>
      <c r="U31" s="46">
        <f t="shared" si="5"/>
        <v>10.243589743589745</v>
      </c>
      <c r="V31" s="47">
        <v>10.24</v>
      </c>
      <c r="W31" s="12"/>
      <c r="X31" s="39" t="s">
        <v>66</v>
      </c>
      <c r="Y31" s="48">
        <v>44</v>
      </c>
      <c r="Z31" s="48">
        <v>41</v>
      </c>
      <c r="AA31" s="48">
        <v>30</v>
      </c>
      <c r="AB31" s="45">
        <v>5</v>
      </c>
      <c r="AC31" s="11">
        <v>2</v>
      </c>
      <c r="AD31" s="50">
        <f t="shared" si="6"/>
        <v>5.4120000000000001E-2</v>
      </c>
      <c r="AE31" s="51">
        <f t="shared" si="7"/>
        <v>2402.0694752402069</v>
      </c>
      <c r="AF31" s="39">
        <v>2250</v>
      </c>
      <c r="AG31" s="52">
        <f t="shared" si="8"/>
        <v>0.93669230769230771</v>
      </c>
      <c r="AH31" s="42" t="s">
        <v>67</v>
      </c>
      <c r="AI31" s="53">
        <v>0.32800000000000001</v>
      </c>
      <c r="AJ31" s="52">
        <f t="shared" si="15"/>
        <v>3.3587200000000004</v>
      </c>
      <c r="AK31" s="52">
        <f t="shared" si="0"/>
        <v>14.535412307692308</v>
      </c>
      <c r="AL31" s="53">
        <v>0</v>
      </c>
      <c r="AM31" s="52">
        <f t="shared" si="1"/>
        <v>0</v>
      </c>
      <c r="AN31" s="53">
        <v>0</v>
      </c>
      <c r="AO31" s="52">
        <f t="shared" si="2"/>
        <v>0</v>
      </c>
      <c r="AP31" s="53">
        <v>0</v>
      </c>
      <c r="AQ31" s="52">
        <f t="shared" si="16"/>
        <v>0</v>
      </c>
      <c r="AR31" s="39">
        <v>0</v>
      </c>
      <c r="AS31" s="53">
        <v>0</v>
      </c>
      <c r="AT31" s="52">
        <f t="shared" si="3"/>
        <v>0</v>
      </c>
      <c r="AU31" s="52">
        <f t="shared" si="9"/>
        <v>0</v>
      </c>
      <c r="AV31" s="52">
        <f t="shared" si="4"/>
        <v>14.535412307692308</v>
      </c>
      <c r="AW31" s="54">
        <f t="shared" si="10"/>
        <v>0.20310239541160585</v>
      </c>
      <c r="AX31" s="52">
        <f t="shared" si="11"/>
        <v>18.395399999999999</v>
      </c>
      <c r="AY31" s="55">
        <v>18.239999999999998</v>
      </c>
      <c r="AZ31" s="12">
        <v>39.99</v>
      </c>
      <c r="BA31" s="53">
        <v>0.54</v>
      </c>
      <c r="BB31" s="56">
        <f t="shared" si="12"/>
        <v>0.54388597149287332</v>
      </c>
      <c r="BC31" s="57">
        <v>600</v>
      </c>
      <c r="BD31" s="52">
        <f t="shared" si="13"/>
        <v>8721.2473846153844</v>
      </c>
      <c r="BE31" s="52">
        <f t="shared" si="14"/>
        <v>10943.999999999998</v>
      </c>
      <c r="BF31" s="1"/>
      <c r="BG31" s="1"/>
    </row>
    <row r="32" spans="1:59" ht="50.1" customHeight="1">
      <c r="A32" s="39"/>
      <c r="B32" s="40">
        <v>40</v>
      </c>
      <c r="C32" s="62"/>
      <c r="D32" s="41"/>
      <c r="E32" s="39"/>
      <c r="F32" s="39"/>
      <c r="G32" s="39" t="s">
        <v>57</v>
      </c>
      <c r="H32" s="39" t="s">
        <v>147</v>
      </c>
      <c r="I32" s="42" t="s">
        <v>68</v>
      </c>
      <c r="J32" s="42" t="s">
        <v>69</v>
      </c>
      <c r="K32" s="42" t="s">
        <v>146</v>
      </c>
      <c r="L32" s="43" t="s">
        <v>74</v>
      </c>
      <c r="M32" s="39" t="s">
        <v>107</v>
      </c>
      <c r="N32" s="42" t="s">
        <v>148</v>
      </c>
      <c r="O32" s="39"/>
      <c r="P32" s="39"/>
      <c r="Q32" s="39"/>
      <c r="R32" s="39" t="s">
        <v>65</v>
      </c>
      <c r="S32" s="44">
        <f>'[7]3.6 update cost-绣花'!F11</f>
        <v>71.3</v>
      </c>
      <c r="T32" s="45">
        <v>7.8</v>
      </c>
      <c r="U32" s="46">
        <f t="shared" si="5"/>
        <v>9.1410256410256405</v>
      </c>
      <c r="V32" s="47">
        <v>9.14</v>
      </c>
      <c r="W32" s="12"/>
      <c r="X32" s="39" t="s">
        <v>66</v>
      </c>
      <c r="Y32" s="48">
        <v>44</v>
      </c>
      <c r="Z32" s="48">
        <v>41</v>
      </c>
      <c r="AA32" s="48">
        <v>28</v>
      </c>
      <c r="AB32" s="45">
        <v>5</v>
      </c>
      <c r="AC32" s="11">
        <v>2</v>
      </c>
      <c r="AD32" s="50">
        <f t="shared" si="6"/>
        <v>5.0512000000000001E-2</v>
      </c>
      <c r="AE32" s="51">
        <f t="shared" si="7"/>
        <v>2573.6458663287931</v>
      </c>
      <c r="AF32" s="39">
        <v>2250</v>
      </c>
      <c r="AG32" s="52">
        <f t="shared" si="8"/>
        <v>0.8742461538461539</v>
      </c>
      <c r="AH32" s="42" t="s">
        <v>67</v>
      </c>
      <c r="AI32" s="53">
        <v>0.32800000000000001</v>
      </c>
      <c r="AJ32" s="52">
        <f t="shared" si="15"/>
        <v>2.9979200000000001</v>
      </c>
      <c r="AK32" s="52">
        <f t="shared" si="0"/>
        <v>13.012166153846156</v>
      </c>
      <c r="AL32" s="53">
        <v>0</v>
      </c>
      <c r="AM32" s="52">
        <f t="shared" si="1"/>
        <v>0</v>
      </c>
      <c r="AN32" s="53">
        <v>0</v>
      </c>
      <c r="AO32" s="52">
        <f t="shared" si="2"/>
        <v>0</v>
      </c>
      <c r="AP32" s="53">
        <v>0</v>
      </c>
      <c r="AQ32" s="52">
        <f t="shared" si="16"/>
        <v>0</v>
      </c>
      <c r="AR32" s="39">
        <v>0</v>
      </c>
      <c r="AS32" s="53">
        <v>0</v>
      </c>
      <c r="AT32" s="52">
        <f t="shared" si="3"/>
        <v>0</v>
      </c>
      <c r="AU32" s="52">
        <f t="shared" si="9"/>
        <v>0</v>
      </c>
      <c r="AV32" s="52">
        <f t="shared" si="4"/>
        <v>13.012166153846156</v>
      </c>
      <c r="AW32" s="54">
        <f t="shared" si="10"/>
        <v>0.1632047489488003</v>
      </c>
      <c r="AX32" s="52">
        <f t="shared" si="11"/>
        <v>15.395599999999998</v>
      </c>
      <c r="AY32" s="55">
        <v>15.55</v>
      </c>
      <c r="AZ32" s="12">
        <v>34.99</v>
      </c>
      <c r="BA32" s="53">
        <v>0.56000000000000005</v>
      </c>
      <c r="BB32" s="56">
        <f t="shared" si="12"/>
        <v>0.55558731066018863</v>
      </c>
      <c r="BC32" s="57">
        <v>700</v>
      </c>
      <c r="BD32" s="52">
        <f t="shared" si="13"/>
        <v>9108.5163076923091</v>
      </c>
      <c r="BE32" s="52">
        <f t="shared" si="14"/>
        <v>10885</v>
      </c>
      <c r="BF32" s="1"/>
      <c r="BG32" s="1"/>
    </row>
    <row r="33" spans="1:59" ht="50.1" customHeight="1">
      <c r="A33" s="39"/>
      <c r="B33" s="40">
        <v>41</v>
      </c>
      <c r="C33" s="64"/>
      <c r="D33" s="41"/>
      <c r="E33" s="39"/>
      <c r="F33" s="39"/>
      <c r="G33" s="39" t="s">
        <v>57</v>
      </c>
      <c r="H33" s="39" t="s">
        <v>147</v>
      </c>
      <c r="I33" s="42" t="s">
        <v>68</v>
      </c>
      <c r="J33" s="42" t="s">
        <v>69</v>
      </c>
      <c r="K33" s="42" t="s">
        <v>146</v>
      </c>
      <c r="L33" s="43" t="s">
        <v>74</v>
      </c>
      <c r="M33" s="39" t="s">
        <v>87</v>
      </c>
      <c r="N33" s="42" t="s">
        <v>148</v>
      </c>
      <c r="O33" s="39"/>
      <c r="P33" s="39"/>
      <c r="Q33" s="39"/>
      <c r="R33" s="39" t="s">
        <v>65</v>
      </c>
      <c r="S33" s="44">
        <f>'[7]3.6 update cost-绣花'!F12</f>
        <v>81</v>
      </c>
      <c r="T33" s="45">
        <v>7.8</v>
      </c>
      <c r="U33" s="46">
        <f t="shared" si="5"/>
        <v>10.384615384615385</v>
      </c>
      <c r="V33" s="47">
        <v>10.38</v>
      </c>
      <c r="W33" s="12"/>
      <c r="X33" s="39" t="s">
        <v>66</v>
      </c>
      <c r="Y33" s="48">
        <v>44</v>
      </c>
      <c r="Z33" s="48">
        <v>41</v>
      </c>
      <c r="AA33" s="48">
        <v>30</v>
      </c>
      <c r="AB33" s="45">
        <v>5</v>
      </c>
      <c r="AC33" s="11">
        <v>2</v>
      </c>
      <c r="AD33" s="50">
        <f t="shared" si="6"/>
        <v>5.4120000000000001E-2</v>
      </c>
      <c r="AE33" s="51">
        <f t="shared" si="7"/>
        <v>2402.0694752402069</v>
      </c>
      <c r="AF33" s="39">
        <v>2250</v>
      </c>
      <c r="AG33" s="52">
        <f t="shared" si="8"/>
        <v>0.93669230769230771</v>
      </c>
      <c r="AH33" s="42" t="s">
        <v>67</v>
      </c>
      <c r="AI33" s="53">
        <v>0.32800000000000001</v>
      </c>
      <c r="AJ33" s="52">
        <f t="shared" si="15"/>
        <v>3.4046400000000006</v>
      </c>
      <c r="AK33" s="52">
        <f t="shared" si="0"/>
        <v>14.721332307692309</v>
      </c>
      <c r="AL33" s="53">
        <v>0</v>
      </c>
      <c r="AM33" s="52">
        <f t="shared" si="1"/>
        <v>0</v>
      </c>
      <c r="AN33" s="53">
        <v>0</v>
      </c>
      <c r="AO33" s="52">
        <f t="shared" si="2"/>
        <v>0</v>
      </c>
      <c r="AP33" s="53">
        <v>0</v>
      </c>
      <c r="AQ33" s="52">
        <f t="shared" si="16"/>
        <v>0</v>
      </c>
      <c r="AR33" s="39">
        <v>0</v>
      </c>
      <c r="AS33" s="53">
        <v>0</v>
      </c>
      <c r="AT33" s="52">
        <f t="shared" si="3"/>
        <v>0</v>
      </c>
      <c r="AU33" s="52">
        <f t="shared" si="9"/>
        <v>0</v>
      </c>
      <c r="AV33" s="52">
        <f t="shared" si="4"/>
        <v>14.721332307692309</v>
      </c>
      <c r="AW33" s="54">
        <f t="shared" si="10"/>
        <v>0.19290941295546543</v>
      </c>
      <c r="AX33" s="52">
        <f t="shared" si="11"/>
        <v>18.395399999999999</v>
      </c>
      <c r="AY33" s="55">
        <v>18.239999999999998</v>
      </c>
      <c r="AZ33" s="12">
        <v>39.99</v>
      </c>
      <c r="BA33" s="53">
        <v>0.54</v>
      </c>
      <c r="BB33" s="56">
        <f t="shared" si="12"/>
        <v>0.54388597149287332</v>
      </c>
      <c r="BC33" s="57">
        <v>600</v>
      </c>
      <c r="BD33" s="52">
        <f t="shared" si="13"/>
        <v>8832.7993846153859</v>
      </c>
      <c r="BE33" s="52">
        <f t="shared" si="14"/>
        <v>10943.999999999998</v>
      </c>
      <c r="BF33" s="1"/>
      <c r="BG33" s="1"/>
    </row>
    <row r="34" spans="1:59" ht="45" customHeight="1">
      <c r="A34" s="39"/>
      <c r="B34" s="40">
        <v>46</v>
      </c>
      <c r="C34" s="62"/>
      <c r="D34" s="39"/>
      <c r="E34" s="39"/>
      <c r="F34" s="39"/>
      <c r="G34" s="39" t="s">
        <v>57</v>
      </c>
      <c r="H34" s="39" t="s">
        <v>149</v>
      </c>
      <c r="I34" s="42" t="s">
        <v>90</v>
      </c>
      <c r="J34" s="42" t="s">
        <v>69</v>
      </c>
      <c r="K34" s="42" t="s">
        <v>150</v>
      </c>
      <c r="L34" s="43" t="s">
        <v>74</v>
      </c>
      <c r="M34" s="39" t="s">
        <v>151</v>
      </c>
      <c r="N34" s="42" t="s">
        <v>152</v>
      </c>
      <c r="O34" s="39"/>
      <c r="P34" s="39"/>
      <c r="Q34" s="39"/>
      <c r="R34" s="39" t="s">
        <v>65</v>
      </c>
      <c r="S34" s="44">
        <f>'[7]3.6 update cost-绣花'!F19</f>
        <v>67.599999999999994</v>
      </c>
      <c r="T34" s="45">
        <v>7.8</v>
      </c>
      <c r="U34" s="46">
        <f t="shared" si="5"/>
        <v>8.6666666666666661</v>
      </c>
      <c r="V34" s="47">
        <v>8.67</v>
      </c>
      <c r="W34" s="12"/>
      <c r="X34" s="39" t="s">
        <v>66</v>
      </c>
      <c r="Y34" s="48">
        <v>44</v>
      </c>
      <c r="Z34" s="48">
        <v>41</v>
      </c>
      <c r="AA34" s="48">
        <v>25</v>
      </c>
      <c r="AB34" s="45">
        <v>5</v>
      </c>
      <c r="AC34" s="11">
        <v>2</v>
      </c>
      <c r="AD34" s="50">
        <f t="shared" si="6"/>
        <v>4.5100000000000001E-2</v>
      </c>
      <c r="AE34" s="51">
        <f t="shared" si="7"/>
        <v>2882.4833702882484</v>
      </c>
      <c r="AF34" s="39">
        <v>2250</v>
      </c>
      <c r="AG34" s="52">
        <f t="shared" si="8"/>
        <v>0.78057692307692306</v>
      </c>
      <c r="AH34" s="42" t="s">
        <v>67</v>
      </c>
      <c r="AI34" s="53">
        <v>0.32800000000000001</v>
      </c>
      <c r="AJ34" s="52">
        <f t="shared" si="15"/>
        <v>2.8437600000000001</v>
      </c>
      <c r="AK34" s="52">
        <f t="shared" si="0"/>
        <v>12.294336923076923</v>
      </c>
      <c r="AL34" s="53">
        <v>0</v>
      </c>
      <c r="AM34" s="52">
        <f t="shared" si="1"/>
        <v>0</v>
      </c>
      <c r="AN34" s="53">
        <v>0</v>
      </c>
      <c r="AO34" s="52">
        <f t="shared" si="2"/>
        <v>0</v>
      </c>
      <c r="AP34" s="53">
        <v>0</v>
      </c>
      <c r="AQ34" s="52">
        <f t="shared" si="16"/>
        <v>0</v>
      </c>
      <c r="AR34" s="39">
        <v>0</v>
      </c>
      <c r="AS34" s="53">
        <v>0</v>
      </c>
      <c r="AT34" s="52">
        <f t="shared" si="3"/>
        <v>0</v>
      </c>
      <c r="AU34" s="52">
        <f t="shared" si="9"/>
        <v>0</v>
      </c>
      <c r="AV34" s="52">
        <f t="shared" si="4"/>
        <v>12.294336923076923</v>
      </c>
      <c r="AW34" s="54">
        <f t="shared" si="10"/>
        <v>0.1091060200668897</v>
      </c>
      <c r="AX34" s="52">
        <f t="shared" si="11"/>
        <v>13.7445</v>
      </c>
      <c r="AY34" s="55">
        <v>13.8</v>
      </c>
      <c r="AZ34" s="12">
        <v>24.99</v>
      </c>
      <c r="BA34" s="53">
        <v>0.45</v>
      </c>
      <c r="BB34" s="56">
        <f t="shared" si="12"/>
        <v>0.44777911164465778</v>
      </c>
      <c r="BC34" s="57">
        <v>680</v>
      </c>
      <c r="BD34" s="52">
        <f t="shared" si="13"/>
        <v>8360.1491076923066</v>
      </c>
      <c r="BE34" s="52">
        <f t="shared" si="14"/>
        <v>9384</v>
      </c>
      <c r="BF34" s="1"/>
      <c r="BG34" s="1"/>
    </row>
    <row r="35" spans="1:59" ht="45" customHeight="1">
      <c r="A35" s="39"/>
      <c r="B35" s="40">
        <v>47</v>
      </c>
      <c r="C35" s="63"/>
      <c r="D35" s="39"/>
      <c r="E35" s="39"/>
      <c r="F35" s="39"/>
      <c r="G35" s="39" t="s">
        <v>57</v>
      </c>
      <c r="H35" s="39" t="s">
        <v>149</v>
      </c>
      <c r="I35" s="42" t="s">
        <v>68</v>
      </c>
      <c r="J35" s="42" t="s">
        <v>69</v>
      </c>
      <c r="K35" s="42" t="s">
        <v>150</v>
      </c>
      <c r="L35" s="43" t="s">
        <v>74</v>
      </c>
      <c r="M35" s="39" t="s">
        <v>107</v>
      </c>
      <c r="N35" s="42" t="s">
        <v>153</v>
      </c>
      <c r="O35" s="39"/>
      <c r="P35" s="39"/>
      <c r="Q35" s="39"/>
      <c r="R35" s="39" t="s">
        <v>65</v>
      </c>
      <c r="S35" s="44">
        <f>'[7]3.6 update cost-绣花'!F20</f>
        <v>88.8</v>
      </c>
      <c r="T35" s="45">
        <v>7.8</v>
      </c>
      <c r="U35" s="46">
        <f t="shared" si="5"/>
        <v>11.384615384615385</v>
      </c>
      <c r="V35" s="47">
        <v>11.38</v>
      </c>
      <c r="W35" s="12"/>
      <c r="X35" s="39" t="s">
        <v>66</v>
      </c>
      <c r="Y35" s="48">
        <v>44</v>
      </c>
      <c r="Z35" s="48">
        <v>41</v>
      </c>
      <c r="AA35" s="48">
        <v>28</v>
      </c>
      <c r="AB35" s="45">
        <v>5</v>
      </c>
      <c r="AC35" s="11">
        <v>2</v>
      </c>
      <c r="AD35" s="50">
        <f t="shared" si="6"/>
        <v>5.0512000000000001E-2</v>
      </c>
      <c r="AE35" s="51">
        <f t="shared" si="7"/>
        <v>2573.6458663287931</v>
      </c>
      <c r="AF35" s="39">
        <v>2250</v>
      </c>
      <c r="AG35" s="52">
        <f t="shared" si="8"/>
        <v>0.8742461538461539</v>
      </c>
      <c r="AH35" s="42" t="s">
        <v>67</v>
      </c>
      <c r="AI35" s="53">
        <v>0.32800000000000001</v>
      </c>
      <c r="AJ35" s="52">
        <f t="shared" si="15"/>
        <v>3.7326400000000004</v>
      </c>
      <c r="AK35" s="52">
        <f t="shared" si="0"/>
        <v>15.986886153846154</v>
      </c>
      <c r="AL35" s="53">
        <v>0</v>
      </c>
      <c r="AM35" s="52">
        <f t="shared" si="1"/>
        <v>0</v>
      </c>
      <c r="AN35" s="53">
        <v>0</v>
      </c>
      <c r="AO35" s="52">
        <f t="shared" si="2"/>
        <v>0</v>
      </c>
      <c r="AP35" s="53">
        <v>0</v>
      </c>
      <c r="AQ35" s="52">
        <f t="shared" si="16"/>
        <v>0</v>
      </c>
      <c r="AR35" s="39">
        <v>0</v>
      </c>
      <c r="AS35" s="53">
        <v>0</v>
      </c>
      <c r="AT35" s="52">
        <f t="shared" si="3"/>
        <v>0</v>
      </c>
      <c r="AU35" s="52">
        <f t="shared" si="9"/>
        <v>0</v>
      </c>
      <c r="AV35" s="52">
        <f t="shared" si="4"/>
        <v>15.986886153846154</v>
      </c>
      <c r="AW35" s="54">
        <f t="shared" si="10"/>
        <v>0.11183965811965813</v>
      </c>
      <c r="AX35" s="52">
        <f t="shared" si="11"/>
        <v>17.844900000000003</v>
      </c>
      <c r="AY35" s="55">
        <v>18</v>
      </c>
      <c r="AZ35" s="12">
        <v>34.99</v>
      </c>
      <c r="BA35" s="53">
        <v>0.49</v>
      </c>
      <c r="BB35" s="56">
        <f t="shared" si="12"/>
        <v>0.48556730494426981</v>
      </c>
      <c r="BC35" s="57">
        <v>1380</v>
      </c>
      <c r="BD35" s="52">
        <f t="shared" si="13"/>
        <v>22061.902892307691</v>
      </c>
      <c r="BE35" s="52">
        <f t="shared" si="14"/>
        <v>24840</v>
      </c>
      <c r="BF35" s="1"/>
      <c r="BG35" s="1"/>
    </row>
    <row r="36" spans="1:59" ht="45" customHeight="1">
      <c r="A36" s="39"/>
      <c r="B36" s="40">
        <v>48</v>
      </c>
      <c r="C36" s="64"/>
      <c r="D36" s="39"/>
      <c r="E36" s="39"/>
      <c r="F36" s="39"/>
      <c r="G36" s="39" t="s">
        <v>57</v>
      </c>
      <c r="H36" s="39" t="s">
        <v>149</v>
      </c>
      <c r="I36" s="42" t="s">
        <v>68</v>
      </c>
      <c r="J36" s="42" t="s">
        <v>69</v>
      </c>
      <c r="K36" s="42" t="s">
        <v>150</v>
      </c>
      <c r="L36" s="43" t="s">
        <v>74</v>
      </c>
      <c r="M36" s="39" t="s">
        <v>87</v>
      </c>
      <c r="N36" s="42" t="s">
        <v>152</v>
      </c>
      <c r="O36" s="39"/>
      <c r="P36" s="39"/>
      <c r="Q36" s="39"/>
      <c r="R36" s="39" t="s">
        <v>65</v>
      </c>
      <c r="S36" s="44">
        <f>'[7]3.6 update cost-绣花'!F21</f>
        <v>100.3</v>
      </c>
      <c r="T36" s="45">
        <v>7.8</v>
      </c>
      <c r="U36" s="46">
        <f t="shared" si="5"/>
        <v>12.858974358974359</v>
      </c>
      <c r="V36" s="47">
        <v>12.86</v>
      </c>
      <c r="W36" s="12"/>
      <c r="X36" s="39" t="s">
        <v>66</v>
      </c>
      <c r="Y36" s="48">
        <v>44</v>
      </c>
      <c r="Z36" s="48">
        <v>41</v>
      </c>
      <c r="AA36" s="48">
        <v>30</v>
      </c>
      <c r="AB36" s="45">
        <v>5</v>
      </c>
      <c r="AC36" s="11">
        <v>2</v>
      </c>
      <c r="AD36" s="50">
        <f t="shared" si="6"/>
        <v>5.4120000000000001E-2</v>
      </c>
      <c r="AE36" s="51">
        <f t="shared" si="7"/>
        <v>2402.0694752402069</v>
      </c>
      <c r="AF36" s="39">
        <v>2250</v>
      </c>
      <c r="AG36" s="52">
        <f t="shared" si="8"/>
        <v>0.93669230769230771</v>
      </c>
      <c r="AH36" s="42" t="s">
        <v>67</v>
      </c>
      <c r="AI36" s="53">
        <v>0.32800000000000001</v>
      </c>
      <c r="AJ36" s="52">
        <f t="shared" si="15"/>
        <v>4.2180799999999996</v>
      </c>
      <c r="AK36" s="52">
        <f t="shared" si="0"/>
        <v>18.014772307692308</v>
      </c>
      <c r="AL36" s="53">
        <v>0</v>
      </c>
      <c r="AM36" s="52">
        <f t="shared" si="1"/>
        <v>0</v>
      </c>
      <c r="AN36" s="53">
        <v>0</v>
      </c>
      <c r="AO36" s="52">
        <f t="shared" si="2"/>
        <v>0</v>
      </c>
      <c r="AP36" s="53">
        <v>0</v>
      </c>
      <c r="AQ36" s="52">
        <f t="shared" si="16"/>
        <v>0</v>
      </c>
      <c r="AR36" s="39">
        <v>0</v>
      </c>
      <c r="AS36" s="53">
        <v>0</v>
      </c>
      <c r="AT36" s="52">
        <f t="shared" si="3"/>
        <v>0</v>
      </c>
      <c r="AU36" s="52">
        <f t="shared" si="9"/>
        <v>0</v>
      </c>
      <c r="AV36" s="52">
        <f t="shared" si="4"/>
        <v>18.014772307692308</v>
      </c>
      <c r="AW36" s="54">
        <f t="shared" si="10"/>
        <v>0.12719126416219442</v>
      </c>
      <c r="AX36" s="52">
        <f t="shared" si="11"/>
        <v>20.794800000000002</v>
      </c>
      <c r="AY36" s="55">
        <v>20.64</v>
      </c>
      <c r="AZ36" s="12">
        <v>39.99</v>
      </c>
      <c r="BA36" s="53">
        <v>0.48</v>
      </c>
      <c r="BB36" s="56">
        <f t="shared" si="12"/>
        <v>0.4838709677419355</v>
      </c>
      <c r="BC36" s="57">
        <v>650</v>
      </c>
      <c r="BD36" s="52">
        <f t="shared" si="13"/>
        <v>11709.602000000001</v>
      </c>
      <c r="BE36" s="52">
        <f t="shared" si="14"/>
        <v>13416</v>
      </c>
      <c r="BF36" s="1"/>
      <c r="BG36" s="1"/>
    </row>
    <row r="37" spans="1:59" ht="50.1" customHeight="1">
      <c r="A37" s="39"/>
      <c r="B37" s="40">
        <v>38</v>
      </c>
      <c r="C37" s="62"/>
      <c r="D37" s="39"/>
      <c r="E37" s="39"/>
      <c r="F37" s="39"/>
      <c r="G37" s="39" t="s">
        <v>57</v>
      </c>
      <c r="H37" s="39" t="s">
        <v>154</v>
      </c>
      <c r="I37" s="42" t="s">
        <v>68</v>
      </c>
      <c r="J37" s="42" t="s">
        <v>69</v>
      </c>
      <c r="K37" s="42" t="s">
        <v>155</v>
      </c>
      <c r="L37" s="43" t="s">
        <v>74</v>
      </c>
      <c r="M37" s="39" t="s">
        <v>112</v>
      </c>
      <c r="N37" s="42" t="s">
        <v>92</v>
      </c>
      <c r="O37" s="39"/>
      <c r="P37" s="39"/>
      <c r="Q37" s="39"/>
      <c r="R37" s="39" t="s">
        <v>65</v>
      </c>
      <c r="S37" s="44">
        <f>'[7]3.6 update cost-绣花'!F14</f>
        <v>83.3</v>
      </c>
      <c r="T37" s="45">
        <v>7.8</v>
      </c>
      <c r="U37" s="46">
        <f t="shared" ref="U37:U40" si="17">IF(ISERROR(S37/T37),"",S37/T37)</f>
        <v>10.679487179487179</v>
      </c>
      <c r="V37" s="47">
        <v>10.68</v>
      </c>
      <c r="W37" s="12"/>
      <c r="X37" s="39" t="s">
        <v>66</v>
      </c>
      <c r="Y37" s="48">
        <v>44</v>
      </c>
      <c r="Z37" s="48">
        <v>41</v>
      </c>
      <c r="AA37" s="48">
        <v>28</v>
      </c>
      <c r="AB37" s="45">
        <v>5</v>
      </c>
      <c r="AC37" s="11">
        <v>2</v>
      </c>
      <c r="AD37" s="50">
        <f t="shared" ref="AD37:AD40" si="18">IF(Y37="","",Y37*Z37*AA37/1000000)</f>
        <v>5.0512000000000001E-2</v>
      </c>
      <c r="AE37" s="51">
        <f t="shared" ref="AE37:AE40" si="19">IF(AC37="","",65/AD37*AC37)</f>
        <v>2573.6458663287931</v>
      </c>
      <c r="AF37" s="39">
        <v>2250</v>
      </c>
      <c r="AG37" s="52">
        <f t="shared" ref="AG37:AG40" si="20">IF(ISERROR(AF37/AE37),"",AF37/AE37)</f>
        <v>0.8742461538461539</v>
      </c>
      <c r="AH37" s="42" t="s">
        <v>67</v>
      </c>
      <c r="AI37" s="53">
        <v>0.32800000000000001</v>
      </c>
      <c r="AJ37" s="52">
        <f t="shared" ref="AJ37:AJ40" si="21">IF(ISERROR(V37*AI37),"",V37*AI37)</f>
        <v>3.5030399999999999</v>
      </c>
      <c r="AK37" s="52">
        <f t="shared" ref="AK37:AK40" si="22">IF(ISERROR(V37+AG37+AJ37),"",V37+AG37+AJ37)</f>
        <v>15.057286153846155</v>
      </c>
      <c r="AL37" s="53">
        <v>0</v>
      </c>
      <c r="AM37" s="52">
        <f t="shared" ref="AM37:AM40" si="23">IF(ISERROR(AY37*AL37),"",AY37*AL37)</f>
        <v>0</v>
      </c>
      <c r="AN37" s="53">
        <v>0</v>
      </c>
      <c r="AO37" s="52">
        <f t="shared" ref="AO37:AO40" si="24">IF(ISERROR(AY37*AN37),"",AY37*AN37)</f>
        <v>0</v>
      </c>
      <c r="AP37" s="53">
        <v>0</v>
      </c>
      <c r="AQ37" s="52">
        <f t="shared" ref="AQ37:AQ40" si="25">IF(ISERROR(AY37*AP37),"",AY37*AP37)</f>
        <v>0</v>
      </c>
      <c r="AR37" s="39">
        <v>0</v>
      </c>
      <c r="AS37" s="53">
        <v>0</v>
      </c>
      <c r="AT37" s="52">
        <f t="shared" ref="AT37:AT40" si="26">IF(ISERROR(AY37*AS37),"",AY37*AS37)</f>
        <v>0</v>
      </c>
      <c r="AU37" s="52">
        <f t="shared" ref="AU37:AU40" si="27">IF(ISERROR(AM37+AO37+AQ37+AT37),"",AM37+AO37+AQ37+AT37)</f>
        <v>0</v>
      </c>
      <c r="AV37" s="52">
        <f t="shared" ref="AV37:AV40" si="28">IF(ISERROR(AK37+AU37),"",AK37+AU37)</f>
        <v>15.057286153846155</v>
      </c>
      <c r="AW37" s="54">
        <f t="shared" ref="AW37:AW40" si="29">IF(ISERROR((AY37-AV37)/AY37),"",(AY37-AV37)/AY37)</f>
        <v>0.14056585879873543</v>
      </c>
      <c r="AX37" s="52">
        <f t="shared" ref="AX37:AX40" si="30">IF(BA37="","",AZ37*(1-BA37))</f>
        <v>17.495000000000001</v>
      </c>
      <c r="AY37" s="55">
        <v>17.52</v>
      </c>
      <c r="AZ37" s="12">
        <v>34.99</v>
      </c>
      <c r="BA37" s="53">
        <v>0.5</v>
      </c>
      <c r="BB37" s="56">
        <f t="shared" ref="BB37:BB40" si="31">IF(ISERROR((AZ37-AY37)/AZ37),"",(AZ37-AY37)/AZ37)</f>
        <v>0.49928551014575595</v>
      </c>
      <c r="BC37" s="57">
        <v>450</v>
      </c>
      <c r="BD37" s="52">
        <f t="shared" ref="BD37:BD40" si="32">IF(ISERROR(AV37*BC37),"",AV37*BC37)</f>
        <v>6775.7787692307693</v>
      </c>
      <c r="BE37" s="52">
        <f t="shared" ref="BE37:BE40" si="33">IF(ISERROR(AY37*BC37),"",AY37*BC37)</f>
        <v>7884</v>
      </c>
      <c r="BF37" s="1"/>
      <c r="BG37" s="1"/>
    </row>
    <row r="38" spans="1:59" ht="50.1" customHeight="1">
      <c r="A38" s="39"/>
      <c r="B38" s="40">
        <v>39</v>
      </c>
      <c r="C38" s="64"/>
      <c r="D38" s="39"/>
      <c r="E38" s="39"/>
      <c r="F38" s="39"/>
      <c r="G38" s="39" t="s">
        <v>57</v>
      </c>
      <c r="H38" s="39" t="s">
        <v>154</v>
      </c>
      <c r="I38" s="42" t="s">
        <v>68</v>
      </c>
      <c r="J38" s="42" t="s">
        <v>69</v>
      </c>
      <c r="K38" s="42" t="s">
        <v>155</v>
      </c>
      <c r="L38" s="43" t="s">
        <v>74</v>
      </c>
      <c r="M38" s="39" t="s">
        <v>116</v>
      </c>
      <c r="N38" s="42" t="s">
        <v>92</v>
      </c>
      <c r="O38" s="39"/>
      <c r="P38" s="39"/>
      <c r="Q38" s="39"/>
      <c r="R38" s="39" t="s">
        <v>65</v>
      </c>
      <c r="S38" s="61">
        <f>'[7]3.6 update cost-绣花'!F15</f>
        <v>93.25</v>
      </c>
      <c r="T38" s="45">
        <v>7.8</v>
      </c>
      <c r="U38" s="46">
        <f t="shared" si="17"/>
        <v>11.955128205128206</v>
      </c>
      <c r="V38" s="47">
        <v>11.96</v>
      </c>
      <c r="W38" s="12"/>
      <c r="X38" s="39" t="s">
        <v>66</v>
      </c>
      <c r="Y38" s="48">
        <v>44</v>
      </c>
      <c r="Z38" s="48">
        <v>41</v>
      </c>
      <c r="AA38" s="48">
        <v>30</v>
      </c>
      <c r="AB38" s="45">
        <v>5</v>
      </c>
      <c r="AC38" s="11">
        <v>2</v>
      </c>
      <c r="AD38" s="50">
        <f t="shared" si="18"/>
        <v>5.4120000000000001E-2</v>
      </c>
      <c r="AE38" s="51">
        <f t="shared" si="19"/>
        <v>2402.0694752402069</v>
      </c>
      <c r="AF38" s="39">
        <v>2250</v>
      </c>
      <c r="AG38" s="52">
        <f t="shared" si="20"/>
        <v>0.93669230769230771</v>
      </c>
      <c r="AH38" s="42" t="s">
        <v>67</v>
      </c>
      <c r="AI38" s="53">
        <v>0.32800000000000001</v>
      </c>
      <c r="AJ38" s="52">
        <f t="shared" si="21"/>
        <v>3.9228800000000006</v>
      </c>
      <c r="AK38" s="52">
        <f t="shared" si="22"/>
        <v>16.819572307692308</v>
      </c>
      <c r="AL38" s="53">
        <v>0</v>
      </c>
      <c r="AM38" s="52">
        <f t="shared" si="23"/>
        <v>0</v>
      </c>
      <c r="AN38" s="53">
        <v>0</v>
      </c>
      <c r="AO38" s="52">
        <f t="shared" si="24"/>
        <v>0</v>
      </c>
      <c r="AP38" s="53">
        <v>0</v>
      </c>
      <c r="AQ38" s="52">
        <f t="shared" si="25"/>
        <v>0</v>
      </c>
      <c r="AR38" s="39">
        <v>0</v>
      </c>
      <c r="AS38" s="53">
        <v>0</v>
      </c>
      <c r="AT38" s="52">
        <f t="shared" si="26"/>
        <v>0</v>
      </c>
      <c r="AU38" s="52">
        <f t="shared" si="27"/>
        <v>0</v>
      </c>
      <c r="AV38" s="52">
        <f t="shared" si="28"/>
        <v>16.819572307692308</v>
      </c>
      <c r="AW38" s="54">
        <f t="shared" si="29"/>
        <v>0.18509824090638044</v>
      </c>
      <c r="AX38" s="52">
        <f t="shared" si="30"/>
        <v>20.794800000000002</v>
      </c>
      <c r="AY38" s="55">
        <v>20.64</v>
      </c>
      <c r="AZ38" s="12">
        <v>39.99</v>
      </c>
      <c r="BA38" s="53">
        <v>0.48</v>
      </c>
      <c r="BB38" s="56">
        <f t="shared" si="31"/>
        <v>0.4838709677419355</v>
      </c>
      <c r="BC38" s="57">
        <v>830</v>
      </c>
      <c r="BD38" s="52">
        <f t="shared" si="32"/>
        <v>13960.245015384615</v>
      </c>
      <c r="BE38" s="52">
        <f t="shared" si="33"/>
        <v>17131.2</v>
      </c>
      <c r="BF38" s="1"/>
      <c r="BG38" s="1"/>
    </row>
    <row r="39" spans="1:59" ht="50.1" customHeight="1">
      <c r="A39" s="39"/>
      <c r="B39" s="40">
        <v>40</v>
      </c>
      <c r="C39" s="62"/>
      <c r="D39" s="39"/>
      <c r="E39" s="39"/>
      <c r="F39" s="39"/>
      <c r="G39" s="39" t="s">
        <v>57</v>
      </c>
      <c r="H39" s="39" t="s">
        <v>156</v>
      </c>
      <c r="I39" s="42" t="s">
        <v>90</v>
      </c>
      <c r="J39" s="42" t="s">
        <v>69</v>
      </c>
      <c r="K39" s="42" t="s">
        <v>157</v>
      </c>
      <c r="L39" s="43" t="s">
        <v>74</v>
      </c>
      <c r="M39" s="39" t="s">
        <v>112</v>
      </c>
      <c r="N39" s="42" t="s">
        <v>158</v>
      </c>
      <c r="O39" s="39"/>
      <c r="P39" s="39"/>
      <c r="Q39" s="39"/>
      <c r="R39" s="39" t="s">
        <v>65</v>
      </c>
      <c r="S39" s="44">
        <f>'[7]3.6 update cost-绣花'!F42</f>
        <v>87.9</v>
      </c>
      <c r="T39" s="45">
        <v>7.8</v>
      </c>
      <c r="U39" s="46">
        <f t="shared" si="17"/>
        <v>11.26923076923077</v>
      </c>
      <c r="V39" s="47">
        <v>11.27</v>
      </c>
      <c r="W39" s="12"/>
      <c r="X39" s="39" t="s">
        <v>66</v>
      </c>
      <c r="Y39" s="48">
        <v>44</v>
      </c>
      <c r="Z39" s="48">
        <v>41</v>
      </c>
      <c r="AA39" s="48">
        <v>28</v>
      </c>
      <c r="AB39" s="45">
        <v>5</v>
      </c>
      <c r="AC39" s="11">
        <v>2</v>
      </c>
      <c r="AD39" s="50">
        <f t="shared" si="18"/>
        <v>5.0512000000000001E-2</v>
      </c>
      <c r="AE39" s="51">
        <f t="shared" si="19"/>
        <v>2573.6458663287931</v>
      </c>
      <c r="AF39" s="39">
        <v>2250</v>
      </c>
      <c r="AG39" s="52">
        <f t="shared" si="20"/>
        <v>0.8742461538461539</v>
      </c>
      <c r="AH39" s="42" t="s">
        <v>77</v>
      </c>
      <c r="AI39" s="53">
        <v>0.32800000000000001</v>
      </c>
      <c r="AJ39" s="52">
        <f t="shared" si="21"/>
        <v>3.6965599999999998</v>
      </c>
      <c r="AK39" s="52">
        <f t="shared" si="22"/>
        <v>15.840806153846154</v>
      </c>
      <c r="AL39" s="53">
        <v>0</v>
      </c>
      <c r="AM39" s="52">
        <f t="shared" si="23"/>
        <v>0</v>
      </c>
      <c r="AN39" s="53">
        <v>0</v>
      </c>
      <c r="AO39" s="52">
        <f t="shared" si="24"/>
        <v>0</v>
      </c>
      <c r="AP39" s="53">
        <v>0</v>
      </c>
      <c r="AQ39" s="52">
        <f t="shared" si="25"/>
        <v>0</v>
      </c>
      <c r="AR39" s="39">
        <v>0</v>
      </c>
      <c r="AS39" s="53">
        <v>0</v>
      </c>
      <c r="AT39" s="52">
        <f t="shared" si="26"/>
        <v>0</v>
      </c>
      <c r="AU39" s="52">
        <f t="shared" si="27"/>
        <v>0</v>
      </c>
      <c r="AV39" s="52">
        <f t="shared" si="28"/>
        <v>15.840806153846154</v>
      </c>
      <c r="AW39" s="54">
        <f t="shared" si="29"/>
        <v>0.1390866220735785</v>
      </c>
      <c r="AX39" s="52">
        <f t="shared" si="30"/>
        <v>18.544700000000002</v>
      </c>
      <c r="AY39" s="55">
        <v>18.399999999999999</v>
      </c>
      <c r="AZ39" s="12">
        <v>34.99</v>
      </c>
      <c r="BA39" s="53">
        <v>0.47</v>
      </c>
      <c r="BB39" s="56">
        <f t="shared" si="31"/>
        <v>0.47413546727636474</v>
      </c>
      <c r="BC39" s="57">
        <v>450</v>
      </c>
      <c r="BD39" s="52">
        <f t="shared" si="32"/>
        <v>7128.3627692307691</v>
      </c>
      <c r="BE39" s="52">
        <f t="shared" si="33"/>
        <v>8280</v>
      </c>
      <c r="BF39" s="1"/>
      <c r="BG39" s="1"/>
    </row>
    <row r="40" spans="1:59" ht="50.1" customHeight="1">
      <c r="A40" s="39"/>
      <c r="B40" s="40">
        <v>41</v>
      </c>
      <c r="C40" s="64"/>
      <c r="D40" s="39"/>
      <c r="E40" s="39"/>
      <c r="F40" s="39"/>
      <c r="G40" s="39" t="s">
        <v>57</v>
      </c>
      <c r="H40" s="39" t="s">
        <v>156</v>
      </c>
      <c r="I40" s="42" t="s">
        <v>68</v>
      </c>
      <c r="J40" s="42" t="s">
        <v>69</v>
      </c>
      <c r="K40" s="42" t="s">
        <v>157</v>
      </c>
      <c r="L40" s="43" t="s">
        <v>62</v>
      </c>
      <c r="M40" s="39" t="s">
        <v>116</v>
      </c>
      <c r="N40" s="42" t="s">
        <v>159</v>
      </c>
      <c r="O40" s="39"/>
      <c r="P40" s="39"/>
      <c r="Q40" s="39"/>
      <c r="R40" s="39" t="s">
        <v>65</v>
      </c>
      <c r="S40" s="44">
        <f>'[7]3.6 update cost-绣花'!F43</f>
        <v>97.3</v>
      </c>
      <c r="T40" s="45">
        <v>7.8</v>
      </c>
      <c r="U40" s="46">
        <f t="shared" si="17"/>
        <v>12.474358974358974</v>
      </c>
      <c r="V40" s="47">
        <v>12.47</v>
      </c>
      <c r="W40" s="12"/>
      <c r="X40" s="39" t="s">
        <v>66</v>
      </c>
      <c r="Y40" s="48">
        <v>44</v>
      </c>
      <c r="Z40" s="48">
        <v>41</v>
      </c>
      <c r="AA40" s="48">
        <v>30</v>
      </c>
      <c r="AB40" s="45">
        <v>5</v>
      </c>
      <c r="AC40" s="11">
        <v>2</v>
      </c>
      <c r="AD40" s="50">
        <f t="shared" si="18"/>
        <v>5.4120000000000001E-2</v>
      </c>
      <c r="AE40" s="51">
        <f t="shared" si="19"/>
        <v>2402.0694752402069</v>
      </c>
      <c r="AF40" s="39">
        <v>2250</v>
      </c>
      <c r="AG40" s="52">
        <f t="shared" si="20"/>
        <v>0.93669230769230771</v>
      </c>
      <c r="AH40" s="42" t="s">
        <v>67</v>
      </c>
      <c r="AI40" s="53">
        <v>0.32800000000000001</v>
      </c>
      <c r="AJ40" s="52">
        <f t="shared" si="21"/>
        <v>4.09016</v>
      </c>
      <c r="AK40" s="52">
        <f t="shared" si="22"/>
        <v>17.496852307692308</v>
      </c>
      <c r="AL40" s="53">
        <v>0</v>
      </c>
      <c r="AM40" s="52">
        <f t="shared" si="23"/>
        <v>0</v>
      </c>
      <c r="AN40" s="53">
        <v>0</v>
      </c>
      <c r="AO40" s="52">
        <f t="shared" si="24"/>
        <v>0</v>
      </c>
      <c r="AP40" s="53">
        <v>0</v>
      </c>
      <c r="AQ40" s="52">
        <f t="shared" si="25"/>
        <v>0</v>
      </c>
      <c r="AR40" s="39">
        <v>0</v>
      </c>
      <c r="AS40" s="53">
        <v>0</v>
      </c>
      <c r="AT40" s="52">
        <f t="shared" si="26"/>
        <v>0</v>
      </c>
      <c r="AU40" s="52">
        <f t="shared" si="27"/>
        <v>0</v>
      </c>
      <c r="AV40" s="52">
        <f t="shared" si="28"/>
        <v>17.496852307692308</v>
      </c>
      <c r="AW40" s="54">
        <f t="shared" si="29"/>
        <v>0.17233432792373191</v>
      </c>
      <c r="AX40" s="52">
        <f t="shared" si="30"/>
        <v>21.194700000000001</v>
      </c>
      <c r="AY40" s="55">
        <v>21.14</v>
      </c>
      <c r="AZ40" s="12">
        <v>39.99</v>
      </c>
      <c r="BA40" s="53">
        <v>0.47</v>
      </c>
      <c r="BB40" s="56">
        <f t="shared" si="31"/>
        <v>0.47136784196049014</v>
      </c>
      <c r="BC40" s="57">
        <v>830</v>
      </c>
      <c r="BD40" s="52">
        <f t="shared" si="32"/>
        <v>14522.387415384615</v>
      </c>
      <c r="BE40" s="52">
        <f t="shared" si="33"/>
        <v>17546.2</v>
      </c>
      <c r="BF40" s="1"/>
      <c r="BG40" s="1"/>
    </row>
    <row r="41" spans="1:59" ht="99.95" customHeight="1">
      <c r="A41" s="39"/>
      <c r="B41" s="40">
        <v>28</v>
      </c>
      <c r="C41" s="39"/>
      <c r="D41" s="39"/>
      <c r="E41" s="39"/>
      <c r="F41" s="39"/>
      <c r="G41" s="39" t="s">
        <v>57</v>
      </c>
      <c r="H41" s="42" t="s">
        <v>160</v>
      </c>
      <c r="I41" s="42" t="s">
        <v>68</v>
      </c>
      <c r="J41" s="42" t="s">
        <v>69</v>
      </c>
      <c r="K41" s="60" t="s">
        <v>161</v>
      </c>
      <c r="L41" s="43" t="s">
        <v>74</v>
      </c>
      <c r="M41" s="42" t="s">
        <v>162</v>
      </c>
      <c r="N41" s="42" t="s">
        <v>143</v>
      </c>
      <c r="O41" s="39"/>
      <c r="P41" s="39"/>
      <c r="Q41" s="39"/>
      <c r="R41" s="39" t="s">
        <v>65</v>
      </c>
      <c r="S41" s="44">
        <f>'[7]3.6 update cost-绣花'!F4</f>
        <v>61.7</v>
      </c>
      <c r="T41" s="45">
        <v>7.8</v>
      </c>
      <c r="U41" s="46">
        <f t="shared" ref="U41:U44" si="34">IF(ISERROR(S41/T41),"",S41/T41)</f>
        <v>7.9102564102564106</v>
      </c>
      <c r="V41" s="47">
        <v>7.91</v>
      </c>
      <c r="W41" s="12"/>
      <c r="X41" s="39" t="s">
        <v>66</v>
      </c>
      <c r="Y41" s="48">
        <v>44</v>
      </c>
      <c r="Z41" s="48">
        <v>41</v>
      </c>
      <c r="AA41" s="48">
        <v>25</v>
      </c>
      <c r="AB41" s="45">
        <v>5</v>
      </c>
      <c r="AC41" s="11">
        <v>2</v>
      </c>
      <c r="AD41" s="50">
        <f t="shared" ref="AD41:AD44" si="35">IF(Y41="","",Y41*Z41*AA41/1000000)</f>
        <v>4.5100000000000001E-2</v>
      </c>
      <c r="AE41" s="51">
        <f t="shared" ref="AE41:AE44" si="36">IF(AC41="","",65/AD41*AC41)</f>
        <v>2882.4833702882484</v>
      </c>
      <c r="AF41" s="39">
        <v>2250</v>
      </c>
      <c r="AG41" s="52">
        <f t="shared" ref="AG41:AG44" si="37">IF(ISERROR(AF41/AE41),"",AF41/AE41)</f>
        <v>0.78057692307692306</v>
      </c>
      <c r="AH41" s="42" t="s">
        <v>67</v>
      </c>
      <c r="AI41" s="53">
        <v>0.32800000000000001</v>
      </c>
      <c r="AJ41" s="52">
        <f t="shared" ref="AJ41:AJ44" si="38">IF(ISERROR(V41*AI41),"",V41*AI41)</f>
        <v>2.5944800000000003</v>
      </c>
      <c r="AK41" s="52">
        <f t="shared" ref="AK41:AK44" si="39">IF(ISERROR(V41+AG41+AJ41),"",V41+AG41+AJ41)</f>
        <v>11.285056923076924</v>
      </c>
      <c r="AL41" s="53">
        <v>0</v>
      </c>
      <c r="AM41" s="52">
        <f t="shared" ref="AM41:AM44" si="40">IF(ISERROR(AY41*AL41),"",AY41*AL41)</f>
        <v>0</v>
      </c>
      <c r="AN41" s="53">
        <v>0</v>
      </c>
      <c r="AO41" s="52">
        <f t="shared" ref="AO41:AO44" si="41">IF(ISERROR(AY41*AN41),"",AY41*AN41)</f>
        <v>0</v>
      </c>
      <c r="AP41" s="53">
        <v>0</v>
      </c>
      <c r="AQ41" s="52">
        <f t="shared" ref="AQ41:AQ44" si="42">IF(ISERROR(AY41*AP41),"",AY41*AP41)</f>
        <v>0</v>
      </c>
      <c r="AR41" s="39">
        <v>0</v>
      </c>
      <c r="AS41" s="53">
        <v>0</v>
      </c>
      <c r="AT41" s="52">
        <f t="shared" ref="AT41:AT44" si="43">IF(ISERROR(AY41*AS41),"",AY41*AS41)</f>
        <v>0</v>
      </c>
      <c r="AU41" s="52">
        <f t="shared" ref="AU41:AU44" si="44">IF(ISERROR(AM41+AO41+AQ41+AT41),"",AM41+AO41+AQ41+AT41)</f>
        <v>0</v>
      </c>
      <c r="AV41" s="52">
        <f t="shared" ref="AV41:AV44" si="45">IF(ISERROR(AK41+AU41),"",AK41+AU41)</f>
        <v>11.285056923076924</v>
      </c>
      <c r="AW41" s="54">
        <f t="shared" ref="AW41:AW44" si="46">IF(ISERROR((AY41-AV41)/AY41),"",(AY41-AV41)/AY41)</f>
        <v>9.5748643984220852E-2</v>
      </c>
      <c r="AX41" s="52">
        <f t="shared" ref="AX41:AX44" si="47">IF(BA41="","",AZ41*(1-BA41))</f>
        <v>12.494999999999999</v>
      </c>
      <c r="AY41" s="55">
        <v>12.48</v>
      </c>
      <c r="AZ41" s="12">
        <v>24.99</v>
      </c>
      <c r="BA41" s="53">
        <v>0.5</v>
      </c>
      <c r="BB41" s="56">
        <f t="shared" ref="BB41:BB44" si="48">IF(ISERROR((AZ41-AY41)/AZ41),"",(AZ41-AY41)/AZ41)</f>
        <v>0.50060024009603832</v>
      </c>
      <c r="BC41" s="57">
        <v>750</v>
      </c>
      <c r="BD41" s="52">
        <f t="shared" ref="BD41:BD44" si="49">IF(ISERROR(AV41*BC41),"",AV41*BC41)</f>
        <v>8463.7926923076939</v>
      </c>
      <c r="BE41" s="52">
        <f t="shared" ref="BE41:BE44" si="50">IF(ISERROR(AY41*BC41),"",AY41*BC41)</f>
        <v>9360</v>
      </c>
      <c r="BF41" s="1"/>
      <c r="BG41" s="1"/>
    </row>
    <row r="42" spans="1:59" ht="99.95" customHeight="1">
      <c r="A42" s="39"/>
      <c r="B42" s="40">
        <v>29</v>
      </c>
      <c r="C42" s="39"/>
      <c r="D42" s="39"/>
      <c r="E42" s="39"/>
      <c r="F42" s="39"/>
      <c r="G42" s="39" t="s">
        <v>57</v>
      </c>
      <c r="H42" s="39" t="s">
        <v>137</v>
      </c>
      <c r="I42" s="42" t="s">
        <v>68</v>
      </c>
      <c r="J42" s="42" t="s">
        <v>118</v>
      </c>
      <c r="K42" s="60" t="s">
        <v>163</v>
      </c>
      <c r="L42" s="43" t="s">
        <v>80</v>
      </c>
      <c r="M42" s="39" t="s">
        <v>95</v>
      </c>
      <c r="N42" s="42" t="s">
        <v>164</v>
      </c>
      <c r="O42" s="39"/>
      <c r="P42" s="39"/>
      <c r="Q42" s="39"/>
      <c r="R42" s="39" t="s">
        <v>65</v>
      </c>
      <c r="S42" s="44">
        <f>'[7]3.6 update cost-绣花'!F36</f>
        <v>67.5</v>
      </c>
      <c r="T42" s="45">
        <v>7.8</v>
      </c>
      <c r="U42" s="46">
        <f t="shared" si="34"/>
        <v>8.6538461538461533</v>
      </c>
      <c r="V42" s="47">
        <v>8.65</v>
      </c>
      <c r="W42" s="12"/>
      <c r="X42" s="39" t="s">
        <v>66</v>
      </c>
      <c r="Y42" s="48">
        <v>44</v>
      </c>
      <c r="Z42" s="48">
        <v>41</v>
      </c>
      <c r="AA42" s="48">
        <v>25</v>
      </c>
      <c r="AB42" s="45">
        <v>5</v>
      </c>
      <c r="AC42" s="11">
        <v>2</v>
      </c>
      <c r="AD42" s="50">
        <f t="shared" si="35"/>
        <v>4.5100000000000001E-2</v>
      </c>
      <c r="AE42" s="51">
        <f t="shared" si="36"/>
        <v>2882.4833702882484</v>
      </c>
      <c r="AF42" s="39">
        <v>2250</v>
      </c>
      <c r="AG42" s="52">
        <f t="shared" si="37"/>
        <v>0.78057692307692306</v>
      </c>
      <c r="AH42" s="42" t="s">
        <v>67</v>
      </c>
      <c r="AI42" s="53">
        <v>0.32800000000000001</v>
      </c>
      <c r="AJ42" s="52">
        <f t="shared" si="38"/>
        <v>2.8372000000000002</v>
      </c>
      <c r="AK42" s="52">
        <f t="shared" si="39"/>
        <v>12.267776923076923</v>
      </c>
      <c r="AL42" s="53">
        <v>0</v>
      </c>
      <c r="AM42" s="52">
        <f t="shared" si="40"/>
        <v>0</v>
      </c>
      <c r="AN42" s="53">
        <v>0</v>
      </c>
      <c r="AO42" s="52">
        <f t="shared" si="41"/>
        <v>0</v>
      </c>
      <c r="AP42" s="53">
        <v>0</v>
      </c>
      <c r="AQ42" s="52">
        <f t="shared" si="42"/>
        <v>0</v>
      </c>
      <c r="AR42" s="39">
        <v>0</v>
      </c>
      <c r="AS42" s="53">
        <v>0</v>
      </c>
      <c r="AT42" s="52">
        <f t="shared" si="43"/>
        <v>0</v>
      </c>
      <c r="AU42" s="52">
        <f t="shared" si="44"/>
        <v>0</v>
      </c>
      <c r="AV42" s="52">
        <f t="shared" si="45"/>
        <v>12.267776923076923</v>
      </c>
      <c r="AW42" s="54">
        <f t="shared" si="46"/>
        <v>0.12994489907255863</v>
      </c>
      <c r="AX42" s="52">
        <f t="shared" si="47"/>
        <v>13.994400000000001</v>
      </c>
      <c r="AY42" s="55">
        <v>14.1</v>
      </c>
      <c r="AZ42" s="12">
        <v>24.99</v>
      </c>
      <c r="BA42" s="53">
        <v>0.44</v>
      </c>
      <c r="BB42" s="56">
        <f t="shared" si="48"/>
        <v>0.43577430972388953</v>
      </c>
      <c r="BC42" s="57">
        <v>750</v>
      </c>
      <c r="BD42" s="52">
        <f t="shared" si="49"/>
        <v>9200.8326923076929</v>
      </c>
      <c r="BE42" s="52">
        <f t="shared" si="50"/>
        <v>10575</v>
      </c>
      <c r="BF42" s="1"/>
      <c r="BG42" s="1"/>
    </row>
    <row r="43" spans="1:59" ht="99.95" customHeight="1">
      <c r="A43" s="39"/>
      <c r="B43" s="40">
        <v>30</v>
      </c>
      <c r="C43" s="39"/>
      <c r="D43" s="39"/>
      <c r="E43" s="39"/>
      <c r="F43" s="39"/>
      <c r="G43" s="39" t="s">
        <v>57</v>
      </c>
      <c r="H43" s="42" t="s">
        <v>145</v>
      </c>
      <c r="I43" s="42" t="s">
        <v>68</v>
      </c>
      <c r="J43" s="42" t="s">
        <v>69</v>
      </c>
      <c r="K43" s="60" t="s">
        <v>165</v>
      </c>
      <c r="L43" s="43" t="s">
        <v>74</v>
      </c>
      <c r="M43" s="39" t="s">
        <v>95</v>
      </c>
      <c r="N43" s="42" t="s">
        <v>92</v>
      </c>
      <c r="O43" s="39"/>
      <c r="P43" s="39"/>
      <c r="Q43" s="39"/>
      <c r="R43" s="39" t="s">
        <v>65</v>
      </c>
      <c r="S43" s="44">
        <f>'[7]3.6 update cost-绣花'!F7</f>
        <v>53.1</v>
      </c>
      <c r="T43" s="45">
        <v>7.8</v>
      </c>
      <c r="U43" s="46">
        <f t="shared" si="34"/>
        <v>6.8076923076923084</v>
      </c>
      <c r="V43" s="47">
        <v>6.81</v>
      </c>
      <c r="W43" s="12"/>
      <c r="X43" s="39" t="s">
        <v>66</v>
      </c>
      <c r="Y43" s="48">
        <v>44</v>
      </c>
      <c r="Z43" s="48">
        <v>41</v>
      </c>
      <c r="AA43" s="48">
        <v>25</v>
      </c>
      <c r="AB43" s="45">
        <v>5</v>
      </c>
      <c r="AC43" s="11">
        <v>2</v>
      </c>
      <c r="AD43" s="50">
        <f t="shared" si="35"/>
        <v>4.5100000000000001E-2</v>
      </c>
      <c r="AE43" s="51">
        <f t="shared" si="36"/>
        <v>2882.4833702882484</v>
      </c>
      <c r="AF43" s="39">
        <v>2250</v>
      </c>
      <c r="AG43" s="52">
        <f t="shared" si="37"/>
        <v>0.78057692307692306</v>
      </c>
      <c r="AH43" s="42" t="s">
        <v>67</v>
      </c>
      <c r="AI43" s="53">
        <v>0.32800000000000001</v>
      </c>
      <c r="AJ43" s="52">
        <f t="shared" si="38"/>
        <v>2.2336800000000001</v>
      </c>
      <c r="AK43" s="52">
        <f t="shared" si="39"/>
        <v>9.8242569230769234</v>
      </c>
      <c r="AL43" s="53">
        <v>0</v>
      </c>
      <c r="AM43" s="52">
        <f t="shared" si="40"/>
        <v>0</v>
      </c>
      <c r="AN43" s="53">
        <v>0</v>
      </c>
      <c r="AO43" s="52">
        <f t="shared" si="41"/>
        <v>0</v>
      </c>
      <c r="AP43" s="53">
        <v>0</v>
      </c>
      <c r="AQ43" s="52">
        <f t="shared" si="42"/>
        <v>0</v>
      </c>
      <c r="AR43" s="39">
        <v>0</v>
      </c>
      <c r="AS43" s="53">
        <v>0</v>
      </c>
      <c r="AT43" s="52">
        <f t="shared" si="43"/>
        <v>0</v>
      </c>
      <c r="AU43" s="52">
        <f t="shared" si="44"/>
        <v>0</v>
      </c>
      <c r="AV43" s="52">
        <f t="shared" si="45"/>
        <v>9.8242569230769234</v>
      </c>
      <c r="AW43" s="54">
        <f t="shared" si="46"/>
        <v>0.18131192307692304</v>
      </c>
      <c r="AX43" s="52">
        <f t="shared" si="47"/>
        <v>11.995199999999999</v>
      </c>
      <c r="AY43" s="55">
        <v>12</v>
      </c>
      <c r="AZ43" s="12">
        <v>24.99</v>
      </c>
      <c r="BA43" s="53">
        <v>0.52</v>
      </c>
      <c r="BB43" s="56">
        <f t="shared" si="48"/>
        <v>0.51980792316926772</v>
      </c>
      <c r="BC43" s="57">
        <v>750</v>
      </c>
      <c r="BD43" s="52">
        <f t="shared" si="49"/>
        <v>7368.1926923076926</v>
      </c>
      <c r="BE43" s="52">
        <f t="shared" si="50"/>
        <v>9000</v>
      </c>
      <c r="BF43" s="1"/>
      <c r="BG43" s="1"/>
    </row>
    <row r="44" spans="1:59" ht="99.95" customHeight="1">
      <c r="A44" s="39"/>
      <c r="B44" s="40">
        <v>31</v>
      </c>
      <c r="C44" s="39"/>
      <c r="D44" s="39"/>
      <c r="E44" s="39"/>
      <c r="F44" s="39"/>
      <c r="G44" s="39" t="s">
        <v>57</v>
      </c>
      <c r="H44" s="42" t="s">
        <v>147</v>
      </c>
      <c r="I44" s="42" t="s">
        <v>68</v>
      </c>
      <c r="J44" s="42" t="s">
        <v>69</v>
      </c>
      <c r="K44" s="60" t="s">
        <v>165</v>
      </c>
      <c r="L44" s="43" t="s">
        <v>74</v>
      </c>
      <c r="M44" s="39" t="s">
        <v>95</v>
      </c>
      <c r="N44" s="42" t="s">
        <v>166</v>
      </c>
      <c r="O44" s="39"/>
      <c r="P44" s="39"/>
      <c r="Q44" s="39"/>
      <c r="R44" s="39" t="s">
        <v>65</v>
      </c>
      <c r="S44" s="44">
        <f>'[7]3.6 update cost-绣花'!F10</f>
        <v>53.8</v>
      </c>
      <c r="T44" s="45">
        <v>7.8</v>
      </c>
      <c r="U44" s="46">
        <f t="shared" si="34"/>
        <v>6.8974358974358969</v>
      </c>
      <c r="V44" s="47">
        <v>6.9</v>
      </c>
      <c r="W44" s="12"/>
      <c r="X44" s="39" t="s">
        <v>66</v>
      </c>
      <c r="Y44" s="48">
        <v>44</v>
      </c>
      <c r="Z44" s="48">
        <v>41</v>
      </c>
      <c r="AA44" s="48">
        <v>25</v>
      </c>
      <c r="AB44" s="45">
        <v>5</v>
      </c>
      <c r="AC44" s="11">
        <v>2</v>
      </c>
      <c r="AD44" s="50">
        <f t="shared" si="35"/>
        <v>4.5100000000000001E-2</v>
      </c>
      <c r="AE44" s="51">
        <f t="shared" si="36"/>
        <v>2882.4833702882484</v>
      </c>
      <c r="AF44" s="39">
        <v>2250</v>
      </c>
      <c r="AG44" s="52">
        <f t="shared" si="37"/>
        <v>0.78057692307692306</v>
      </c>
      <c r="AH44" s="42" t="s">
        <v>67</v>
      </c>
      <c r="AI44" s="53">
        <v>0.32800000000000001</v>
      </c>
      <c r="AJ44" s="52">
        <f t="shared" si="38"/>
        <v>2.2632000000000003</v>
      </c>
      <c r="AK44" s="52">
        <f t="shared" si="39"/>
        <v>9.9437769230769248</v>
      </c>
      <c r="AL44" s="53">
        <v>0</v>
      </c>
      <c r="AM44" s="52">
        <f t="shared" si="40"/>
        <v>0</v>
      </c>
      <c r="AN44" s="53">
        <v>0</v>
      </c>
      <c r="AO44" s="52">
        <f t="shared" si="41"/>
        <v>0</v>
      </c>
      <c r="AP44" s="53">
        <v>0</v>
      </c>
      <c r="AQ44" s="52">
        <f t="shared" si="42"/>
        <v>0</v>
      </c>
      <c r="AR44" s="39">
        <v>0</v>
      </c>
      <c r="AS44" s="53">
        <v>0</v>
      </c>
      <c r="AT44" s="52">
        <f t="shared" si="43"/>
        <v>0</v>
      </c>
      <c r="AU44" s="52">
        <f t="shared" si="44"/>
        <v>0</v>
      </c>
      <c r="AV44" s="52">
        <f t="shared" si="45"/>
        <v>9.9437769230769248</v>
      </c>
      <c r="AW44" s="54">
        <f t="shared" si="46"/>
        <v>0.17135192307692293</v>
      </c>
      <c r="AX44" s="52">
        <f t="shared" si="47"/>
        <v>11.995199999999999</v>
      </c>
      <c r="AY44" s="55">
        <v>12</v>
      </c>
      <c r="AZ44" s="12">
        <v>24.99</v>
      </c>
      <c r="BA44" s="53">
        <v>0.52</v>
      </c>
      <c r="BB44" s="56">
        <f t="shared" si="48"/>
        <v>0.51980792316926772</v>
      </c>
      <c r="BC44" s="57">
        <v>750</v>
      </c>
      <c r="BD44" s="52">
        <f t="shared" si="49"/>
        <v>7457.8326923076938</v>
      </c>
      <c r="BE44" s="52">
        <f t="shared" si="50"/>
        <v>9000</v>
      </c>
      <c r="BF44" s="1"/>
      <c r="BG44" s="1"/>
    </row>
  </sheetData>
  <sheetProtection insertRows="0" deleteRows="0" sort="0"/>
  <protectedRanges>
    <protectedRange sqref="B45:K278 M45:BC278 AQ2:AW5 AJ3:AP5 AJ2:AO2 M2:AG44 AJ6:AW44 K2:K22 AZ2:BA44 B2:H44 K26:K40 BC28:BC40" name="Range1"/>
    <protectedRange sqref="I2:I44" name="Range1_4"/>
    <protectedRange sqref="J2:J44" name="Range1_5"/>
  </protectedRanges>
  <mergeCells count="15">
    <mergeCell ref="C16:C17"/>
    <mergeCell ref="C2:C3"/>
    <mergeCell ref="C4:C5"/>
    <mergeCell ref="C6:C7"/>
    <mergeCell ref="C8:C9"/>
    <mergeCell ref="C10:C12"/>
    <mergeCell ref="C13:C15"/>
    <mergeCell ref="C34:C36"/>
    <mergeCell ref="C37:C38"/>
    <mergeCell ref="C39:C40"/>
    <mergeCell ref="C18:C19"/>
    <mergeCell ref="C26:C27"/>
    <mergeCell ref="C28:C29"/>
    <mergeCell ref="C30:C31"/>
    <mergeCell ref="C32:C3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[7]ValueSelect!#REF!</xm:f>
          </x14:formula1>
          <xm:sqref>E2:G44 A2:A44</xm:sqref>
        </x14:dataValidation>
        <x14:dataValidation type="list" allowBlank="1" showInputMessage="1" showErrorMessage="1">
          <x14:formula1>
            <xm:f>[7]Data!#REF!</xm:f>
          </x14:formula1>
          <xm:sqref>R2:R44 X2:X44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2026-03-19T10:20:08Z</dcterms:created>
  <dcterms:modified xsi:type="dcterms:W3CDTF">2026-03-19T10:25:00Z</dcterms:modified>
</cp:coreProperties>
</file>