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105D630-1254-4106-B05F-E6E40FE201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azon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1" i="12" l="1"/>
  <c r="AS11" i="12"/>
  <c r="AO11" i="12"/>
  <c r="AM11" i="12"/>
  <c r="AK11" i="12"/>
  <c r="AT11" i="12" s="1"/>
  <c r="AC11" i="12"/>
  <c r="AE11" i="12" s="1"/>
  <c r="AB11" i="12"/>
  <c r="AY10" i="12"/>
  <c r="AS10" i="12"/>
  <c r="AO10" i="12"/>
  <c r="AM10" i="12"/>
  <c r="AK10" i="12"/>
  <c r="AT10" i="12" s="1"/>
  <c r="AE10" i="12"/>
  <c r="AC10" i="12"/>
  <c r="AB10" i="12"/>
  <c r="AY9" i="12"/>
  <c r="AS9" i="12"/>
  <c r="AO9" i="12"/>
  <c r="AM9" i="12"/>
  <c r="AK9" i="12"/>
  <c r="AT9" i="12" s="1"/>
  <c r="AB9" i="12"/>
  <c r="AC9" i="12" s="1"/>
  <c r="AE9" i="12" s="1"/>
  <c r="AY8" i="12"/>
  <c r="AS8" i="12"/>
  <c r="AO8" i="12"/>
  <c r="AM8" i="12"/>
  <c r="AK8" i="12"/>
  <c r="AT8" i="12" s="1"/>
  <c r="AB8" i="12"/>
  <c r="AC8" i="12" s="1"/>
  <c r="AE8" i="12" s="1"/>
  <c r="AY7" i="12"/>
  <c r="AS7" i="12"/>
  <c r="AO7" i="12"/>
  <c r="AM7" i="12"/>
  <c r="AK7" i="12"/>
  <c r="AT7" i="12" s="1"/>
  <c r="AB7" i="12"/>
  <c r="AC7" i="12" s="1"/>
  <c r="AE7" i="12" s="1"/>
  <c r="AY6" i="12"/>
  <c r="AS6" i="12"/>
  <c r="AO6" i="12"/>
  <c r="AM6" i="12"/>
  <c r="AK6" i="12"/>
  <c r="AT6" i="12" s="1"/>
  <c r="AB6" i="12"/>
  <c r="AC6" i="12" s="1"/>
  <c r="AE6" i="12" s="1"/>
  <c r="AY5" i="12"/>
  <c r="AS5" i="12"/>
  <c r="AO5" i="12"/>
  <c r="AM5" i="12"/>
  <c r="AK5" i="12"/>
  <c r="AT5" i="12" s="1"/>
  <c r="AB5" i="12"/>
  <c r="AC5" i="12" s="1"/>
  <c r="AE5" i="12" s="1"/>
  <c r="AY4" i="12"/>
  <c r="AS4" i="12"/>
  <c r="AO4" i="12"/>
  <c r="AM4" i="12"/>
  <c r="AK4" i="12"/>
  <c r="AT4" i="12" s="1"/>
  <c r="AC4" i="12"/>
  <c r="AE4" i="12" s="1"/>
  <c r="AB4" i="12"/>
  <c r="AY3" i="12"/>
  <c r="AS3" i="12"/>
  <c r="AO3" i="12"/>
  <c r="AM3" i="12"/>
  <c r="AK3" i="12"/>
  <c r="AT3" i="12" s="1"/>
  <c r="AC3" i="12"/>
  <c r="AE3" i="12" s="1"/>
  <c r="AB3" i="12"/>
  <c r="AY2" i="12"/>
  <c r="AS2" i="12"/>
  <c r="AO2" i="12"/>
  <c r="AM2" i="12"/>
  <c r="AK2" i="12"/>
  <c r="AT2" i="12" s="1"/>
  <c r="AC2" i="12"/>
  <c r="AE2" i="12" s="1"/>
  <c r="AB2" i="12"/>
  <c r="AH8" i="12" l="1"/>
  <c r="AI8" i="12" s="1"/>
  <c r="AU8" i="12" s="1"/>
  <c r="AV8" i="12" s="1"/>
  <c r="AH9" i="12"/>
  <c r="AI9" i="12" s="1"/>
  <c r="AU9" i="12" s="1"/>
  <c r="AV9" i="12" s="1"/>
  <c r="AH11" i="12"/>
  <c r="AI11" i="12" s="1"/>
  <c r="AU11" i="12" s="1"/>
  <c r="AV11" i="12" s="1"/>
  <c r="AH7" i="12"/>
  <c r="AI7" i="12" s="1"/>
  <c r="AU7" i="12" s="1"/>
  <c r="AV7" i="12" s="1"/>
  <c r="AH10" i="12"/>
  <c r="AI10" i="12" s="1"/>
  <c r="AU10" i="12" s="1"/>
  <c r="AV10" i="12" s="1"/>
  <c r="AH2" i="12"/>
  <c r="AI2" i="12" s="1"/>
  <c r="AU2" i="12" s="1"/>
  <c r="AV2" i="12" s="1"/>
  <c r="AH3" i="12"/>
  <c r="AI3" i="12" s="1"/>
  <c r="AU3" i="12" s="1"/>
  <c r="AV3" i="12" s="1"/>
  <c r="AH4" i="12"/>
  <c r="AI4" i="12" s="1"/>
  <c r="AU4" i="12" s="1"/>
  <c r="AV4" i="12" s="1"/>
  <c r="AH5" i="12"/>
  <c r="AI5" i="12" s="1"/>
  <c r="AU5" i="12" s="1"/>
  <c r="AV5" i="12" s="1"/>
  <c r="AH6" i="12"/>
  <c r="AI6" i="12" s="1"/>
  <c r="AU6" i="12" s="1"/>
  <c r="AV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2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2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2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2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2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2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2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2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2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2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2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2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2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2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200-00000F000000}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<sst xmlns="http://schemas.openxmlformats.org/spreadsheetml/2006/main" count="175" uniqueCount="72">
  <si>
    <t>Elena</t>
  </si>
  <si>
    <t>Brand</t>
  </si>
  <si>
    <t>Madison Park Essentials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</si>
  <si>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</si>
  <si>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</si>
  <si>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</si>
  <si>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</si>
  <si>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</si>
  <si>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</si>
  <si>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</si>
  <si>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</si>
  <si>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</si>
  <si>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</si>
  <si>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</si>
  <si>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</si>
  <si>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</si>
  <si>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</si>
  <si>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</si>
  <si>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</si>
  <si>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</si>
  <si>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</si>
  <si>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</si>
  <si>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</si>
  <si>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</si>
  <si>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</si>
  <si>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</si>
  <si>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</si>
  <si>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</si>
  <si>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</si>
  <si>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</si>
  <si>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</si>
  <si>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</si>
  <si>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</si>
  <si>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</si>
  <si>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</si>
  <si>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</si>
  <si>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</si>
  <si>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</si>
  <si>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</si>
  <si>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</si>
  <si>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</si>
  <si>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</si>
  <si>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</si>
  <si>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</si>
  <si>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</si>
  <si>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</si>
  <si>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</si>
  <si>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</si>
  <si>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</si>
  <si>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</si>
  <si>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</si>
  <si>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</si>
  <si>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</si>
  <si>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</si>
  <si>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</si>
  <si>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</si>
  <si>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</si>
  <si>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Same configuration/fabrication/retail price as MPE Adele</t>
  </si>
  <si>
    <t>Face: 100%polyester Back: 100%polyester</t>
  </si>
  <si>
    <t>Blue</t>
  </si>
  <si>
    <t>Set</t>
  </si>
  <si>
    <t>Compressed/Knocked Down</t>
  </si>
  <si>
    <t>9404.40.9022</t>
  </si>
  <si>
    <t>Pink</t>
  </si>
  <si>
    <t>5 Pieces Comforter Set with Sheet Set</t>
  </si>
  <si>
    <r>
      <rPr>
        <sz val="11"/>
        <rFont val="Calibri"/>
        <family val="2"/>
      </rPr>
      <t xml:space="preserve">Comforter/Shams: 95gsm </t>
    </r>
    <r>
      <rPr>
        <sz val="11"/>
        <color rgb="FFFF0000"/>
        <rFont val="Calibri"/>
        <family val="2"/>
      </rPr>
      <t>digital print</t>
    </r>
    <r>
      <rPr>
        <sz val="11"/>
        <rFont val="Calibri"/>
        <family val="2"/>
      </rPr>
      <t xml:space="preserve"> floral MF face, check</t>
    </r>
    <r>
      <rPr>
        <sz val="11"/>
        <color rgb="FFFF0000"/>
        <rFont val="Calibri"/>
        <family val="2"/>
      </rPr>
      <t xml:space="preserve"> disperse </t>
    </r>
    <r>
      <rPr>
        <sz val="11"/>
        <rFont val="Calibri"/>
        <family val="2"/>
      </rPr>
      <t>print reverse, ruffle edge on three side edge and pillow shams. 200gsm comforter poly filling.
Sheet Set: 100% polyester solid color 95gsm microfiber</t>
    </r>
  </si>
  <si>
    <t>Twin/Twin XL: 66x90"/20*26+2"(1)/66*96"/39*80+12"/20*30"(1)</t>
  </si>
  <si>
    <t>7 Pieces Comforter Set with Sheet Set</t>
  </si>
  <si>
    <t>Full: 80x90"/20*26+2"(2)/81*96"/54*75+15"/20*30"(2)</t>
  </si>
  <si>
    <t>Queen: 90x90"/20*26+2"(2)/90*102"/60*80+15"/20*30"(2)</t>
  </si>
  <si>
    <t>King: 104x90"/20*36+2"(2)/108*102"/78*80+15"/20*40"(2)</t>
  </si>
  <si>
    <t>Caling King: 104x98"/20*36+2"(2)/108*102"/72*84‘’+15"/20*40"(2)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</si>
</sst>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_);[Red]\(0\)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7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10" applyAlignment="1">
      <alignment wrapText="1"/>
    </xf>
    <xf numFmtId="0" fontId="1" fillId="0" borderId="1" xfId="10" applyFont="1" applyBorder="1" applyAlignment="1">
      <alignment horizontal="center" wrapText="1"/>
    </xf>
    <xf numFmtId="0" fontId="1" fillId="4" borderId="1" xfId="10" applyFont="1" applyFill="1" applyBorder="1" applyAlignment="1">
      <alignment horizontal="center" wrapText="1"/>
    </xf>
    <xf numFmtId="0" fontId="4" fillId="4" borderId="1" xfId="10" applyFont="1" applyFill="1" applyBorder="1" applyAlignment="1">
      <alignment horizontal="center" wrapText="1"/>
    </xf>
    <xf numFmtId="0" fontId="4" fillId="5" borderId="1" xfId="10" applyFont="1" applyFill="1" applyBorder="1" applyAlignment="1">
      <alignment horizontal="center" wrapText="1"/>
    </xf>
    <xf numFmtId="0" fontId="1" fillId="5" borderId="1" xfId="10" applyFont="1" applyFill="1" applyBorder="1" applyAlignment="1">
      <alignment horizontal="center" wrapText="1"/>
    </xf>
    <xf numFmtId="179" fontId="1" fillId="3" borderId="1" xfId="10" applyNumberFormat="1" applyFont="1" applyFill="1" applyBorder="1" applyAlignment="1">
      <alignment horizontal="center" wrapText="1"/>
    </xf>
    <xf numFmtId="2" fontId="1" fillId="3" borderId="1" xfId="10" applyNumberFormat="1" applyFont="1" applyFill="1" applyBorder="1" applyAlignment="1">
      <alignment horizontal="center" wrapText="1"/>
    </xf>
    <xf numFmtId="178" fontId="6" fillId="3" borderId="1" xfId="11" applyNumberFormat="1" applyFont="1" applyFill="1" applyBorder="1" applyAlignment="1">
      <alignment wrapText="1"/>
    </xf>
    <xf numFmtId="178" fontId="1" fillId="6" borderId="3" xfId="10" applyNumberFormat="1" applyFont="1" applyFill="1" applyBorder="1" applyAlignment="1">
      <alignment horizontal="center" wrapText="1"/>
    </xf>
    <xf numFmtId="178" fontId="1" fillId="3" borderId="1" xfId="10" applyNumberFormat="1" applyFont="1" applyFill="1" applyBorder="1" applyAlignment="1">
      <alignment horizontal="center" wrapText="1"/>
    </xf>
    <xf numFmtId="0" fontId="4" fillId="0" borderId="1" xfId="10" applyFont="1" applyBorder="1" applyAlignment="1">
      <alignment horizontal="center" wrapText="1"/>
    </xf>
    <xf numFmtId="180" fontId="1" fillId="0" borderId="1" xfId="10" applyNumberFormat="1" applyFont="1" applyBorder="1" applyAlignment="1">
      <alignment horizontal="center" wrapText="1"/>
    </xf>
    <xf numFmtId="2" fontId="1" fillId="0" borderId="1" xfId="10" applyNumberFormat="1" applyFont="1" applyBorder="1" applyAlignment="1">
      <alignment horizontal="center" wrapText="1"/>
    </xf>
    <xf numFmtId="1" fontId="1" fillId="0" borderId="1" xfId="10" applyNumberFormat="1" applyFont="1" applyBorder="1" applyAlignment="1">
      <alignment horizontal="center" wrapText="1"/>
    </xf>
    <xf numFmtId="181" fontId="6" fillId="0" borderId="1" xfId="11" applyNumberFormat="1" applyFont="1" applyBorder="1" applyAlignment="1">
      <alignment wrapText="1"/>
    </xf>
    <xf numFmtId="1" fontId="6" fillId="0" borderId="1" xfId="11" applyNumberFormat="1" applyFont="1" applyBorder="1" applyAlignment="1">
      <alignment wrapText="1"/>
    </xf>
    <xf numFmtId="178" fontId="6" fillId="0" borderId="1" xfId="11" applyNumberFormat="1" applyFont="1" applyBorder="1" applyAlignment="1">
      <alignment wrapText="1"/>
    </xf>
    <xf numFmtId="10" fontId="1" fillId="0" borderId="1" xfId="10" applyNumberFormat="1" applyFont="1" applyBorder="1" applyAlignment="1">
      <alignment horizontal="center" wrapText="1"/>
    </xf>
    <xf numFmtId="178" fontId="6" fillId="2" borderId="1" xfId="11" applyNumberFormat="1" applyFont="1" applyFill="1" applyBorder="1" applyAlignment="1">
      <alignment wrapText="1"/>
    </xf>
    <xf numFmtId="10" fontId="6" fillId="2" borderId="1" xfId="11" applyNumberFormat="1" applyFont="1" applyFill="1" applyBorder="1" applyAlignment="1">
      <alignment wrapText="1"/>
    </xf>
    <xf numFmtId="178" fontId="1" fillId="2" borderId="1" xfId="10" applyNumberFormat="1" applyFont="1" applyFill="1" applyBorder="1" applyAlignment="1">
      <alignment horizontal="center" wrapText="1"/>
    </xf>
    <xf numFmtId="10" fontId="1" fillId="2" borderId="1" xfId="10" applyNumberFormat="1" applyFont="1" applyFill="1" applyBorder="1" applyAlignment="1">
      <alignment horizontal="center" wrapText="1"/>
    </xf>
    <xf numFmtId="0" fontId="1" fillId="7" borderId="1" xfId="10" applyFont="1" applyFill="1" applyBorder="1" applyAlignment="1">
      <alignment horizontal="center" wrapText="1"/>
    </xf>
    <xf numFmtId="0" fontId="3" fillId="8" borderId="1" xfId="2" applyFill="1" applyBorder="1" applyAlignment="1">
      <alignment horizontal="center" vertical="center" wrapText="1"/>
    </xf>
    <xf numFmtId="0" fontId="2" fillId="9" borderId="0" xfId="10" applyFill="1" applyAlignment="1">
      <alignment wrapText="1"/>
    </xf>
    <xf numFmtId="0" fontId="2" fillId="0" borderId="1" xfId="10" applyBorder="1" applyAlignment="1">
      <alignment horizontal="center" wrapText="1"/>
    </xf>
    <xf numFmtId="0" fontId="2" fillId="0" borderId="1" xfId="10" applyBorder="1" applyAlignment="1">
      <alignment wrapText="1"/>
    </xf>
    <xf numFmtId="0" fontId="2" fillId="0" borderId="1" xfId="10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79" fontId="2" fillId="0" borderId="1" xfId="10" applyNumberFormat="1" applyBorder="1" applyAlignment="1">
      <alignment wrapText="1"/>
    </xf>
    <xf numFmtId="2" fontId="2" fillId="0" borderId="1" xfId="10" applyNumberFormat="1" applyBorder="1" applyAlignment="1">
      <alignment wrapText="1"/>
    </xf>
    <xf numFmtId="178" fontId="2" fillId="10" borderId="1" xfId="5" applyNumberFormat="1" applyFont="1" applyFill="1" applyBorder="1" applyAlignment="1">
      <alignment wrapText="1"/>
    </xf>
    <xf numFmtId="178" fontId="2" fillId="0" borderId="3" xfId="10" applyNumberFormat="1" applyBorder="1" applyAlignment="1">
      <alignment wrapText="1"/>
    </xf>
    <xf numFmtId="178" fontId="2" fillId="0" borderId="1" xfId="10" applyNumberFormat="1" applyBorder="1" applyAlignment="1">
      <alignment wrapText="1"/>
    </xf>
    <xf numFmtId="180" fontId="2" fillId="0" borderId="1" xfId="10" applyNumberFormat="1" applyBorder="1" applyAlignment="1">
      <alignment wrapText="1"/>
    </xf>
    <xf numFmtId="1" fontId="2" fillId="0" borderId="1" xfId="10" applyNumberFormat="1" applyBorder="1" applyAlignment="1">
      <alignment wrapText="1"/>
    </xf>
    <xf numFmtId="181" fontId="2" fillId="10" borderId="1" xfId="10" applyNumberFormat="1" applyFill="1" applyBorder="1" applyAlignment="1">
      <alignment wrapText="1"/>
    </xf>
    <xf numFmtId="1" fontId="2" fillId="10" borderId="1" xfId="10" applyNumberFormat="1" applyFill="1" applyBorder="1" applyAlignment="1">
      <alignment wrapText="1"/>
    </xf>
    <xf numFmtId="178" fontId="2" fillId="10" borderId="1" xfId="10" applyNumberFormat="1" applyFill="1" applyBorder="1" applyAlignment="1">
      <alignment wrapText="1"/>
    </xf>
    <xf numFmtId="10" fontId="2" fillId="0" borderId="1" xfId="10" applyNumberFormat="1" applyBorder="1" applyAlignment="1">
      <alignment wrapText="1"/>
    </xf>
    <xf numFmtId="10" fontId="2" fillId="10" borderId="1" xfId="9" applyNumberFormat="1" applyFont="1" applyFill="1" applyBorder="1" applyAlignment="1">
      <alignment wrapText="1"/>
    </xf>
    <xf numFmtId="182" fontId="2" fillId="0" borderId="1" xfId="10" applyNumberFormat="1" applyBorder="1" applyAlignment="1">
      <alignment horizontal="center" wrapText="1"/>
    </xf>
    <xf numFmtId="182" fontId="2" fillId="0" borderId="1" xfId="10" applyNumberFormat="1" applyBorder="1" applyAlignment="1">
      <alignment wrapText="1"/>
    </xf>
    <xf numFmtId="0" fontId="2" fillId="0" borderId="2" xfId="10" applyBorder="1" applyAlignment="1">
      <alignment horizontal="center" wrapText="1"/>
    </xf>
    <xf numFmtId="0" fontId="2" fillId="0" borderId="4" xfId="10" applyBorder="1" applyAlignment="1">
      <alignment horizontal="center" wrapText="1"/>
    </xf>
    <xf numFmtId="0" fontId="2" fillId="0" borderId="5" xfId="10" applyBorder="1" applyAlignment="1">
      <alignment horizontal="center" wrapText="1"/>
    </xf>
    <xf numFmtId="0" fontId="2" fillId="0" borderId="1" xfId="10" applyBorder="1" applyAlignment="1">
      <alignment horizontal="center" vertical="center" wrapText="1"/>
    </xf>
  </cellXfs>
  <cellStyles count="12">
    <cellStyle name="Currency 2" xfId="5" xr:uid="{00000000-0005-0000-0000-000035000000}"/>
    <cellStyle name="Currency 2 3 2" xfId="4" xr:uid="{00000000-0005-0000-0000-000034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joyce/customer/CS/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Lululin/Desktop/Adult%202025/Adele/&#26032;&#39068;&#33394;/192.168.20.8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EA158D5E" TargetMode="External"/><Relationship Id="rId1" Type="http://schemas.openxmlformats.org/officeDocument/2006/relationships/externalLinkPath" Target="file:///\\EA158D5E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836D0814" TargetMode="External"/><Relationship Id="rId1" Type="http://schemas.openxmlformats.org/officeDocument/2006/relationships/externalLinkPath" Target="file:///\\836D0814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8ACE7EE/Temporary%20Inter" TargetMode="External"/><Relationship Id="rId1" Type="http://schemas.openxmlformats.org/officeDocument/2006/relationships/externalLinkPath" Target="/Users/Lululin/Desktop/Adult%202025/Adele/&#26032;&#39068;&#33394;/192.168.20.8/Users/Lululin/Desktop/Adult%202025/Darcy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SLard%20-%20Design/Customs%20Memo/Master%20Copy%20Quote%20Sheet%202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Select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BD11"/>
  <sheetViews>
    <sheetView tabSelected="1" zoomScale="55" zoomScaleNormal="55" workbookViewId="0">
      <selection activeCell="A12" sqref="A12:XFD306"/>
    </sheetView>
  </sheetViews>
  <sheetFormatPr defaultColWidth="9.25" defaultRowHeight="13.5" x14ac:dyDescent="0.15"/>
  <cols>
    <col min="2" max="2" width="18.25" customWidth="1"/>
    <col min="3" max="3" width="16.5" customWidth="1"/>
    <col min="4" max="4" width="15.5" customWidth="1"/>
    <col min="5" max="5" width="11.5" customWidth="1"/>
    <col min="6" max="6" width="16" customWidth="1"/>
    <col min="8" max="9" width="15.375" customWidth="1"/>
    <col min="10" max="10" width="62.25" customWidth="1"/>
    <col min="11" max="11" width="17.25" customWidth="1"/>
    <col min="12" max="12" width="17.625" customWidth="1"/>
    <col min="13" max="13" width="11" customWidth="1"/>
    <col min="14" max="15" width="10.7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0" width="9.25" customWidth="1"/>
    <col min="21" max="21" width="17.875" customWidth="1"/>
    <col min="22" max="22" width="12" customWidth="1"/>
    <col min="23" max="27" width="9.25" customWidth="1"/>
    <col min="28" max="28" width="14.375" customWidth="1"/>
    <col min="29" max="29" width="13.75" customWidth="1"/>
    <col min="30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1" width="11.875" customWidth="1"/>
    <col min="52" max="52" width="14.25" customWidth="1"/>
    <col min="53" max="54" width="9.25" hidden="1" customWidth="1"/>
    <col min="56" max="56" width="21.625" customWidth="1"/>
  </cols>
  <sheetData>
    <row r="1" spans="1:56" s="2" customFormat="1" ht="63.6" customHeight="1" x14ac:dyDescent="0.2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3" t="s">
        <v>52</v>
      </c>
      <c r="AY1" s="24" t="s">
        <v>53</v>
      </c>
      <c r="AZ1" s="25" t="s">
        <v>54</v>
      </c>
      <c r="BA1" s="26" t="s">
        <v>55</v>
      </c>
      <c r="BB1" s="26" t="s">
        <v>56</v>
      </c>
      <c r="BD1" s="27" t="s">
        <v>57</v>
      </c>
    </row>
    <row r="2" spans="1:56" s="2" customFormat="1" ht="75.95" customHeight="1" x14ac:dyDescent="0.25">
      <c r="A2" s="28">
        <v>1</v>
      </c>
      <c r="B2" s="47"/>
      <c r="C2" s="50"/>
      <c r="D2" s="1" t="s">
        <v>2</v>
      </c>
      <c r="E2" s="29"/>
      <c r="F2" s="1" t="s">
        <v>4</v>
      </c>
      <c r="G2" s="29" t="s">
        <v>0</v>
      </c>
      <c r="H2" s="29" t="s">
        <v>64</v>
      </c>
      <c r="I2" s="29" t="s">
        <v>64</v>
      </c>
      <c r="J2" s="30" t="s">
        <v>65</v>
      </c>
      <c r="K2" s="29" t="s">
        <v>58</v>
      </c>
      <c r="L2" s="29" t="s">
        <v>66</v>
      </c>
      <c r="M2" s="29" t="s">
        <v>59</v>
      </c>
      <c r="N2" s="31"/>
      <c r="O2" s="32"/>
      <c r="P2" s="29" t="s">
        <v>60</v>
      </c>
      <c r="Q2" s="33">
        <v>88</v>
      </c>
      <c r="R2" s="34">
        <v>7.75</v>
      </c>
      <c r="S2" s="35">
        <v>11.35</v>
      </c>
      <c r="T2" s="36">
        <v>11.35</v>
      </c>
      <c r="U2" s="37"/>
      <c r="V2" s="29" t="s">
        <v>61</v>
      </c>
      <c r="W2" s="38">
        <v>43</v>
      </c>
      <c r="X2" s="38">
        <v>33</v>
      </c>
      <c r="Y2" s="38">
        <v>18</v>
      </c>
      <c r="Z2" s="34">
        <v>2</v>
      </c>
      <c r="AA2" s="39">
        <v>1</v>
      </c>
      <c r="AB2" s="40">
        <f t="shared" ref="AB2:AB11" si="0">IF(W2="","",W2*X2*Y2/1000000)</f>
        <v>2.5541999999999999E-2</v>
      </c>
      <c r="AC2" s="41">
        <f t="shared" ref="AC2:AC11" si="1">IF(AA2="","",65/AB2*AA2)</f>
        <v>2544.828126223475</v>
      </c>
      <c r="AD2" s="29">
        <v>3700</v>
      </c>
      <c r="AE2" s="42">
        <f t="shared" ref="AE2:AE11" si="2">IF(ISERROR(AD2/AC2),"",AD2/AC2)</f>
        <v>1.4539292307692309</v>
      </c>
      <c r="AF2" s="29" t="s">
        <v>62</v>
      </c>
      <c r="AG2" s="43">
        <v>0.1</v>
      </c>
      <c r="AH2" s="42">
        <f t="shared" ref="AH2:AH11" si="3">IF(ISERROR(T2*AG2),"",T2*AG2)</f>
        <v>1.135</v>
      </c>
      <c r="AI2" s="42">
        <f t="shared" ref="AI2:AI11" si="4">IF(ISERROR(T2+AE2+AH2),"",T2+AE2+AH2)</f>
        <v>13.938929230769231</v>
      </c>
      <c r="AJ2" s="43">
        <v>0.31</v>
      </c>
      <c r="AK2" s="42">
        <f t="shared" ref="AK2:AK11" si="5">IF(ISERROR(AW2*AJ2),"",AW2*AJ2)</f>
        <v>12.403099999999998</v>
      </c>
      <c r="AL2" s="43"/>
      <c r="AM2" s="42">
        <f t="shared" ref="AM2:AM11" si="6">IF(ISERROR(AW2*AL2),"",AW2*AL2)</f>
        <v>0</v>
      </c>
      <c r="AN2" s="43">
        <v>0.1</v>
      </c>
      <c r="AO2" s="42">
        <f t="shared" ref="AO2:AO11" si="7">IF(ISERROR(AW2*AN2),"",AW2*AN2)</f>
        <v>4.0010000000000003</v>
      </c>
      <c r="AP2" s="42"/>
      <c r="AQ2" s="29"/>
      <c r="AR2" s="43"/>
      <c r="AS2" s="42">
        <f t="shared" ref="AS2:AS11" si="8">IF(ISERROR(AW2*AR2),"",AW2*AR2)</f>
        <v>0</v>
      </c>
      <c r="AT2" s="42">
        <f t="shared" ref="AT2:AT11" si="9">IF(ISERROR(AK2+AM2+AO2+AP2+AS2),"",AK2+AM2+AO2+AP2+AS2)</f>
        <v>16.4041</v>
      </c>
      <c r="AU2" s="42">
        <f t="shared" ref="AU2:AU11" si="10">IF(ISERROR(AI2+AT2),"",AI2+AT2)</f>
        <v>30.343029230769233</v>
      </c>
      <c r="AV2" s="44">
        <f>IF(ISERROR((AW2-AU2)/AW2),"",(AW2-AU2)/AW2)</f>
        <v>0.24161386576432806</v>
      </c>
      <c r="AW2" s="42">
        <v>40.01</v>
      </c>
      <c r="AX2" s="37">
        <v>59.99</v>
      </c>
      <c r="AY2" s="43">
        <f>(AX2-AW2)/AX2</f>
        <v>0.33305550925154198</v>
      </c>
      <c r="AZ2" s="45">
        <v>70</v>
      </c>
      <c r="BA2" s="39"/>
      <c r="BB2" s="46"/>
    </row>
    <row r="3" spans="1:56" s="2" customFormat="1" ht="75.95" customHeight="1" x14ac:dyDescent="0.25">
      <c r="A3" s="28">
        <v>2</v>
      </c>
      <c r="B3" s="48"/>
      <c r="C3" s="50"/>
      <c r="D3" s="1" t="s">
        <v>2</v>
      </c>
      <c r="E3" s="29"/>
      <c r="F3" s="1" t="s">
        <v>4</v>
      </c>
      <c r="G3" s="29" t="s">
        <v>0</v>
      </c>
      <c r="H3" s="29" t="s">
        <v>67</v>
      </c>
      <c r="I3" s="29" t="s">
        <v>67</v>
      </c>
      <c r="J3" s="30" t="s">
        <v>65</v>
      </c>
      <c r="K3" s="29" t="s">
        <v>58</v>
      </c>
      <c r="L3" s="29" t="s">
        <v>68</v>
      </c>
      <c r="M3" s="29" t="s">
        <v>59</v>
      </c>
      <c r="N3" s="31"/>
      <c r="O3" s="32"/>
      <c r="P3" s="29" t="s">
        <v>60</v>
      </c>
      <c r="Q3" s="33">
        <v>108</v>
      </c>
      <c r="R3" s="34">
        <v>7.75</v>
      </c>
      <c r="S3" s="35">
        <v>13.94</v>
      </c>
      <c r="T3" s="36">
        <v>13.94</v>
      </c>
      <c r="U3" s="37"/>
      <c r="V3" s="29" t="s">
        <v>61</v>
      </c>
      <c r="W3" s="38">
        <v>43</v>
      </c>
      <c r="X3" s="38">
        <v>33</v>
      </c>
      <c r="Y3" s="38">
        <v>21</v>
      </c>
      <c r="Z3" s="34">
        <v>2</v>
      </c>
      <c r="AA3" s="39">
        <v>1</v>
      </c>
      <c r="AB3" s="40">
        <f t="shared" si="0"/>
        <v>2.9798999999999999E-2</v>
      </c>
      <c r="AC3" s="41">
        <f t="shared" si="1"/>
        <v>2181.2812510486929</v>
      </c>
      <c r="AD3" s="29">
        <v>3700</v>
      </c>
      <c r="AE3" s="42">
        <f t="shared" si="2"/>
        <v>1.6962507692307693</v>
      </c>
      <c r="AF3" s="29" t="s">
        <v>62</v>
      </c>
      <c r="AG3" s="43">
        <v>0.1</v>
      </c>
      <c r="AH3" s="42">
        <f t="shared" si="3"/>
        <v>1.3940000000000001</v>
      </c>
      <c r="AI3" s="42">
        <f t="shared" si="4"/>
        <v>17.030250769230769</v>
      </c>
      <c r="AJ3" s="43">
        <v>0.31</v>
      </c>
      <c r="AK3" s="42">
        <f t="shared" si="5"/>
        <v>14.470800000000001</v>
      </c>
      <c r="AL3" s="43"/>
      <c r="AM3" s="42">
        <f t="shared" si="6"/>
        <v>0</v>
      </c>
      <c r="AN3" s="43">
        <v>0.1</v>
      </c>
      <c r="AO3" s="42">
        <f t="shared" si="7"/>
        <v>4.6680000000000001</v>
      </c>
      <c r="AP3" s="42"/>
      <c r="AQ3" s="29"/>
      <c r="AR3" s="43"/>
      <c r="AS3" s="42">
        <f t="shared" si="8"/>
        <v>0</v>
      </c>
      <c r="AT3" s="42">
        <f t="shared" si="9"/>
        <v>19.1388</v>
      </c>
      <c r="AU3" s="42">
        <f t="shared" si="10"/>
        <v>36.169050769230765</v>
      </c>
      <c r="AV3" s="44">
        <f t="shared" ref="AV3:AV11" si="11">IF(ISERROR((AW3-AU3)/AW3),"",(AW3-AU3)/AW3)</f>
        <v>0.22517029200448233</v>
      </c>
      <c r="AW3" s="42">
        <v>46.68</v>
      </c>
      <c r="AX3" s="37">
        <v>69.989999999999995</v>
      </c>
      <c r="AY3" s="43">
        <f t="shared" ref="AY3:AY11" si="12">(AX3-AW3)/AX3</f>
        <v>0.33304757822546072</v>
      </c>
      <c r="AZ3" s="45">
        <v>120</v>
      </c>
      <c r="BA3" s="39"/>
      <c r="BB3" s="46"/>
    </row>
    <row r="4" spans="1:56" s="2" customFormat="1" ht="75.95" customHeight="1" x14ac:dyDescent="0.25">
      <c r="A4" s="28">
        <v>3</v>
      </c>
      <c r="B4" s="48"/>
      <c r="C4" s="50"/>
      <c r="D4" s="1" t="s">
        <v>2</v>
      </c>
      <c r="E4" s="29"/>
      <c r="F4" s="1" t="s">
        <v>4</v>
      </c>
      <c r="G4" s="29" t="s">
        <v>0</v>
      </c>
      <c r="H4" s="29" t="s">
        <v>67</v>
      </c>
      <c r="I4" s="29" t="s">
        <v>67</v>
      </c>
      <c r="J4" s="30" t="s">
        <v>65</v>
      </c>
      <c r="K4" s="29" t="s">
        <v>58</v>
      </c>
      <c r="L4" s="29" t="s">
        <v>69</v>
      </c>
      <c r="M4" s="29" t="s">
        <v>59</v>
      </c>
      <c r="N4" s="31"/>
      <c r="O4" s="31"/>
      <c r="P4" s="29" t="s">
        <v>60</v>
      </c>
      <c r="Q4" s="33">
        <v>116</v>
      </c>
      <c r="R4" s="34">
        <v>7.75</v>
      </c>
      <c r="S4" s="35">
        <v>14.97</v>
      </c>
      <c r="T4" s="36">
        <v>14.97</v>
      </c>
      <c r="U4" s="37"/>
      <c r="V4" s="29" t="s">
        <v>61</v>
      </c>
      <c r="W4" s="38">
        <v>43</v>
      </c>
      <c r="X4" s="38">
        <v>33</v>
      </c>
      <c r="Y4" s="38">
        <v>21</v>
      </c>
      <c r="Z4" s="34">
        <v>2</v>
      </c>
      <c r="AA4" s="39">
        <v>1</v>
      </c>
      <c r="AB4" s="40">
        <f t="shared" si="0"/>
        <v>2.9798999999999999E-2</v>
      </c>
      <c r="AC4" s="41">
        <f t="shared" si="1"/>
        <v>2181.2812510486929</v>
      </c>
      <c r="AD4" s="29">
        <v>3700</v>
      </c>
      <c r="AE4" s="42">
        <f t="shared" si="2"/>
        <v>1.6962507692307693</v>
      </c>
      <c r="AF4" s="29" t="s">
        <v>62</v>
      </c>
      <c r="AG4" s="43">
        <v>0.1</v>
      </c>
      <c r="AH4" s="42">
        <f t="shared" si="3"/>
        <v>1.4970000000000001</v>
      </c>
      <c r="AI4" s="42">
        <f t="shared" si="4"/>
        <v>18.163250769230771</v>
      </c>
      <c r="AJ4" s="43">
        <v>0.31</v>
      </c>
      <c r="AK4" s="42">
        <f t="shared" si="5"/>
        <v>16.538499999999999</v>
      </c>
      <c r="AL4" s="43"/>
      <c r="AM4" s="42">
        <f t="shared" si="6"/>
        <v>0</v>
      </c>
      <c r="AN4" s="43">
        <v>0.1</v>
      </c>
      <c r="AO4" s="42">
        <f t="shared" si="7"/>
        <v>5.3350000000000009</v>
      </c>
      <c r="AP4" s="42"/>
      <c r="AQ4" s="29"/>
      <c r="AR4" s="43"/>
      <c r="AS4" s="42">
        <f t="shared" si="8"/>
        <v>0</v>
      </c>
      <c r="AT4" s="42">
        <f t="shared" si="9"/>
        <v>21.8735</v>
      </c>
      <c r="AU4" s="42">
        <f t="shared" si="10"/>
        <v>40.036750769230771</v>
      </c>
      <c r="AV4" s="44">
        <f t="shared" si="11"/>
        <v>0.2495454401268834</v>
      </c>
      <c r="AW4" s="42">
        <v>53.35</v>
      </c>
      <c r="AX4" s="37">
        <v>79.989999999999995</v>
      </c>
      <c r="AY4" s="43">
        <f t="shared" si="12"/>
        <v>0.33304163020377542</v>
      </c>
      <c r="AZ4" s="45">
        <v>180</v>
      </c>
      <c r="BA4" s="39"/>
      <c r="BB4" s="46"/>
    </row>
    <row r="5" spans="1:56" s="2" customFormat="1" ht="75.95" customHeight="1" x14ac:dyDescent="0.25">
      <c r="A5" s="28">
        <v>4</v>
      </c>
      <c r="B5" s="48"/>
      <c r="C5" s="50"/>
      <c r="D5" s="1" t="s">
        <v>2</v>
      </c>
      <c r="E5" s="29"/>
      <c r="F5" s="1" t="s">
        <v>4</v>
      </c>
      <c r="G5" s="29" t="s">
        <v>0</v>
      </c>
      <c r="H5" s="29" t="s">
        <v>67</v>
      </c>
      <c r="I5" s="29" t="s">
        <v>67</v>
      </c>
      <c r="J5" s="30" t="s">
        <v>65</v>
      </c>
      <c r="K5" s="29" t="s">
        <v>58</v>
      </c>
      <c r="L5" s="29" t="s">
        <v>70</v>
      </c>
      <c r="M5" s="29" t="s">
        <v>59</v>
      </c>
      <c r="N5" s="31"/>
      <c r="O5" s="32"/>
      <c r="P5" s="29" t="s">
        <v>60</v>
      </c>
      <c r="Q5" s="33">
        <v>131</v>
      </c>
      <c r="R5" s="34">
        <v>7.75</v>
      </c>
      <c r="S5" s="35">
        <v>16.899999999999999</v>
      </c>
      <c r="T5" s="36">
        <v>16.899999999999999</v>
      </c>
      <c r="U5" s="37"/>
      <c r="V5" s="29" t="s">
        <v>61</v>
      </c>
      <c r="W5" s="38">
        <v>43</v>
      </c>
      <c r="X5" s="38">
        <v>33</v>
      </c>
      <c r="Y5" s="38">
        <v>21</v>
      </c>
      <c r="Z5" s="34">
        <v>2</v>
      </c>
      <c r="AA5" s="39">
        <v>1</v>
      </c>
      <c r="AB5" s="40">
        <f t="shared" si="0"/>
        <v>2.9798999999999999E-2</v>
      </c>
      <c r="AC5" s="41">
        <f t="shared" si="1"/>
        <v>2181.2812510486929</v>
      </c>
      <c r="AD5" s="29">
        <v>3700</v>
      </c>
      <c r="AE5" s="42">
        <f t="shared" si="2"/>
        <v>1.6962507692307693</v>
      </c>
      <c r="AF5" s="29" t="s">
        <v>62</v>
      </c>
      <c r="AG5" s="43">
        <v>0.1</v>
      </c>
      <c r="AH5" s="42">
        <f t="shared" si="3"/>
        <v>1.69</v>
      </c>
      <c r="AI5" s="42">
        <f t="shared" si="4"/>
        <v>20.286250769230769</v>
      </c>
      <c r="AJ5" s="43">
        <v>0.31</v>
      </c>
      <c r="AK5" s="42">
        <f t="shared" si="5"/>
        <v>18.606200000000001</v>
      </c>
      <c r="AL5" s="43"/>
      <c r="AM5" s="42">
        <f t="shared" si="6"/>
        <v>0</v>
      </c>
      <c r="AN5" s="43">
        <v>0.1</v>
      </c>
      <c r="AO5" s="42">
        <f t="shared" si="7"/>
        <v>6.0020000000000007</v>
      </c>
      <c r="AP5" s="42"/>
      <c r="AQ5" s="29"/>
      <c r="AR5" s="43"/>
      <c r="AS5" s="42">
        <f t="shared" si="8"/>
        <v>0</v>
      </c>
      <c r="AT5" s="42">
        <f t="shared" si="9"/>
        <v>24.608200000000004</v>
      </c>
      <c r="AU5" s="42">
        <f t="shared" si="10"/>
        <v>44.894450769230772</v>
      </c>
      <c r="AV5" s="44">
        <f t="shared" si="11"/>
        <v>0.25200848435137002</v>
      </c>
      <c r="AW5" s="42">
        <v>60.02</v>
      </c>
      <c r="AX5" s="37">
        <v>89.99</v>
      </c>
      <c r="AY5" s="43">
        <f t="shared" si="12"/>
        <v>0.33303700411156789</v>
      </c>
      <c r="AZ5" s="45">
        <v>110</v>
      </c>
      <c r="BA5" s="39"/>
      <c r="BB5" s="46"/>
    </row>
    <row r="6" spans="1:56" s="2" customFormat="1" ht="75.95" customHeight="1" x14ac:dyDescent="0.25">
      <c r="A6" s="28">
        <v>5</v>
      </c>
      <c r="B6" s="49"/>
      <c r="C6" s="50"/>
      <c r="D6" s="1" t="s">
        <v>2</v>
      </c>
      <c r="E6" s="29"/>
      <c r="F6" s="1" t="s">
        <v>4</v>
      </c>
      <c r="G6" s="29" t="s">
        <v>0</v>
      </c>
      <c r="H6" s="29" t="s">
        <v>67</v>
      </c>
      <c r="I6" s="29" t="s">
        <v>67</v>
      </c>
      <c r="J6" s="30" t="s">
        <v>65</v>
      </c>
      <c r="K6" s="29" t="s">
        <v>58</v>
      </c>
      <c r="L6" s="29" t="s">
        <v>71</v>
      </c>
      <c r="M6" s="29" t="s">
        <v>59</v>
      </c>
      <c r="N6" s="31"/>
      <c r="O6" s="32"/>
      <c r="P6" s="29" t="s">
        <v>60</v>
      </c>
      <c r="Q6" s="33">
        <v>135</v>
      </c>
      <c r="R6" s="34">
        <v>7.75</v>
      </c>
      <c r="S6" s="35">
        <v>17.420000000000002</v>
      </c>
      <c r="T6" s="36">
        <v>17.420000000000002</v>
      </c>
      <c r="U6" s="37"/>
      <c r="V6" s="29" t="s">
        <v>61</v>
      </c>
      <c r="W6" s="38">
        <v>43</v>
      </c>
      <c r="X6" s="38">
        <v>33</v>
      </c>
      <c r="Y6" s="38">
        <v>21</v>
      </c>
      <c r="Z6" s="34">
        <v>2</v>
      </c>
      <c r="AA6" s="39">
        <v>1</v>
      </c>
      <c r="AB6" s="40">
        <f t="shared" si="0"/>
        <v>2.9798999999999999E-2</v>
      </c>
      <c r="AC6" s="41">
        <f t="shared" si="1"/>
        <v>2181.2812510486929</v>
      </c>
      <c r="AD6" s="29">
        <v>3700</v>
      </c>
      <c r="AE6" s="42">
        <f t="shared" si="2"/>
        <v>1.6962507692307693</v>
      </c>
      <c r="AF6" s="29" t="s">
        <v>62</v>
      </c>
      <c r="AG6" s="43">
        <v>0.1</v>
      </c>
      <c r="AH6" s="42">
        <f t="shared" si="3"/>
        <v>1.7420000000000002</v>
      </c>
      <c r="AI6" s="42">
        <f t="shared" si="4"/>
        <v>20.858250769230771</v>
      </c>
      <c r="AJ6" s="43">
        <v>0.31</v>
      </c>
      <c r="AK6" s="42">
        <f t="shared" si="5"/>
        <v>18.606200000000001</v>
      </c>
      <c r="AL6" s="43"/>
      <c r="AM6" s="42">
        <f t="shared" si="6"/>
        <v>0</v>
      </c>
      <c r="AN6" s="43">
        <v>0.1</v>
      </c>
      <c r="AO6" s="42">
        <f t="shared" si="7"/>
        <v>6.0020000000000007</v>
      </c>
      <c r="AP6" s="42"/>
      <c r="AQ6" s="29"/>
      <c r="AR6" s="43"/>
      <c r="AS6" s="42">
        <f t="shared" si="8"/>
        <v>0</v>
      </c>
      <c r="AT6" s="42">
        <f t="shared" si="9"/>
        <v>24.608200000000004</v>
      </c>
      <c r="AU6" s="42">
        <f t="shared" si="10"/>
        <v>45.466450769230775</v>
      </c>
      <c r="AV6" s="44">
        <f t="shared" si="11"/>
        <v>0.24247832773690814</v>
      </c>
      <c r="AW6" s="42">
        <v>60.02</v>
      </c>
      <c r="AX6" s="37">
        <v>89.99</v>
      </c>
      <c r="AY6" s="43">
        <f t="shared" si="12"/>
        <v>0.33303700411156789</v>
      </c>
      <c r="AZ6" s="45">
        <v>110</v>
      </c>
      <c r="BA6" s="39"/>
      <c r="BB6" s="46"/>
    </row>
    <row r="7" spans="1:56" s="2" customFormat="1" ht="75.95" customHeight="1" x14ac:dyDescent="0.25">
      <c r="A7" s="28">
        <v>6</v>
      </c>
      <c r="B7" s="47"/>
      <c r="C7" s="50"/>
      <c r="D7" s="1" t="s">
        <v>2</v>
      </c>
      <c r="E7" s="29"/>
      <c r="F7" s="1" t="s">
        <v>4</v>
      </c>
      <c r="G7" s="29" t="s">
        <v>0</v>
      </c>
      <c r="H7" s="29" t="s">
        <v>64</v>
      </c>
      <c r="I7" s="29" t="s">
        <v>64</v>
      </c>
      <c r="J7" s="30" t="s">
        <v>65</v>
      </c>
      <c r="K7" s="29" t="s">
        <v>58</v>
      </c>
      <c r="L7" s="29" t="s">
        <v>66</v>
      </c>
      <c r="M7" s="29" t="s">
        <v>63</v>
      </c>
      <c r="N7" s="31"/>
      <c r="O7" s="32"/>
      <c r="P7" s="29" t="s">
        <v>60</v>
      </c>
      <c r="Q7" s="33">
        <v>88</v>
      </c>
      <c r="R7" s="34">
        <v>7.75</v>
      </c>
      <c r="S7" s="35">
        <v>11.35</v>
      </c>
      <c r="T7" s="36">
        <v>11.35</v>
      </c>
      <c r="U7" s="37"/>
      <c r="V7" s="29" t="s">
        <v>61</v>
      </c>
      <c r="W7" s="38">
        <v>43</v>
      </c>
      <c r="X7" s="38">
        <v>33</v>
      </c>
      <c r="Y7" s="38">
        <v>18</v>
      </c>
      <c r="Z7" s="34">
        <v>2</v>
      </c>
      <c r="AA7" s="39">
        <v>1</v>
      </c>
      <c r="AB7" s="40">
        <f t="shared" si="0"/>
        <v>2.5541999999999999E-2</v>
      </c>
      <c r="AC7" s="41">
        <f t="shared" si="1"/>
        <v>2544.828126223475</v>
      </c>
      <c r="AD7" s="29">
        <v>3700</v>
      </c>
      <c r="AE7" s="42">
        <f t="shared" si="2"/>
        <v>1.4539292307692309</v>
      </c>
      <c r="AF7" s="29" t="s">
        <v>62</v>
      </c>
      <c r="AG7" s="43">
        <v>0.1</v>
      </c>
      <c r="AH7" s="42">
        <f t="shared" si="3"/>
        <v>1.135</v>
      </c>
      <c r="AI7" s="42">
        <f t="shared" si="4"/>
        <v>13.938929230769231</v>
      </c>
      <c r="AJ7" s="43">
        <v>0.31</v>
      </c>
      <c r="AK7" s="42">
        <f t="shared" si="5"/>
        <v>12.403099999999998</v>
      </c>
      <c r="AL7" s="43"/>
      <c r="AM7" s="42">
        <f t="shared" si="6"/>
        <v>0</v>
      </c>
      <c r="AN7" s="43">
        <v>0.1</v>
      </c>
      <c r="AO7" s="42">
        <f t="shared" si="7"/>
        <v>4.0010000000000003</v>
      </c>
      <c r="AP7" s="42"/>
      <c r="AQ7" s="29"/>
      <c r="AR7" s="43"/>
      <c r="AS7" s="42">
        <f t="shared" si="8"/>
        <v>0</v>
      </c>
      <c r="AT7" s="42">
        <f t="shared" si="9"/>
        <v>16.4041</v>
      </c>
      <c r="AU7" s="42">
        <f t="shared" si="10"/>
        <v>30.343029230769233</v>
      </c>
      <c r="AV7" s="44">
        <f t="shared" si="11"/>
        <v>0.24161386576432806</v>
      </c>
      <c r="AW7" s="42">
        <v>40.01</v>
      </c>
      <c r="AX7" s="37">
        <v>59.99</v>
      </c>
      <c r="AY7" s="43">
        <f t="shared" si="12"/>
        <v>0.33305550925154198</v>
      </c>
      <c r="AZ7" s="45">
        <v>80</v>
      </c>
      <c r="BA7" s="39"/>
      <c r="BB7" s="46"/>
    </row>
    <row r="8" spans="1:56" s="2" customFormat="1" ht="75.95" customHeight="1" x14ac:dyDescent="0.25">
      <c r="A8" s="28">
        <v>7</v>
      </c>
      <c r="B8" s="48"/>
      <c r="C8" s="50"/>
      <c r="D8" s="1" t="s">
        <v>2</v>
      </c>
      <c r="E8" s="29"/>
      <c r="F8" s="1" t="s">
        <v>4</v>
      </c>
      <c r="G8" s="29" t="s">
        <v>0</v>
      </c>
      <c r="H8" s="29" t="s">
        <v>67</v>
      </c>
      <c r="I8" s="29" t="s">
        <v>67</v>
      </c>
      <c r="J8" s="30" t="s">
        <v>65</v>
      </c>
      <c r="K8" s="29" t="s">
        <v>58</v>
      </c>
      <c r="L8" s="29" t="s">
        <v>68</v>
      </c>
      <c r="M8" s="29" t="s">
        <v>63</v>
      </c>
      <c r="N8" s="31"/>
      <c r="O8" s="32"/>
      <c r="P8" s="29" t="s">
        <v>60</v>
      </c>
      <c r="Q8" s="33">
        <v>108</v>
      </c>
      <c r="R8" s="34">
        <v>7.75</v>
      </c>
      <c r="S8" s="35">
        <v>13.94</v>
      </c>
      <c r="T8" s="36">
        <v>13.94</v>
      </c>
      <c r="U8" s="37"/>
      <c r="V8" s="29" t="s">
        <v>61</v>
      </c>
      <c r="W8" s="38">
        <v>43</v>
      </c>
      <c r="X8" s="38">
        <v>33</v>
      </c>
      <c r="Y8" s="38">
        <v>21</v>
      </c>
      <c r="Z8" s="34">
        <v>2</v>
      </c>
      <c r="AA8" s="39">
        <v>1</v>
      </c>
      <c r="AB8" s="40">
        <f t="shared" si="0"/>
        <v>2.9798999999999999E-2</v>
      </c>
      <c r="AC8" s="41">
        <f t="shared" si="1"/>
        <v>2181.2812510486929</v>
      </c>
      <c r="AD8" s="29">
        <v>3700</v>
      </c>
      <c r="AE8" s="42">
        <f t="shared" si="2"/>
        <v>1.6962507692307693</v>
      </c>
      <c r="AF8" s="29" t="s">
        <v>62</v>
      </c>
      <c r="AG8" s="43">
        <v>0.1</v>
      </c>
      <c r="AH8" s="42">
        <f t="shared" si="3"/>
        <v>1.3940000000000001</v>
      </c>
      <c r="AI8" s="42">
        <f t="shared" si="4"/>
        <v>17.030250769230769</v>
      </c>
      <c r="AJ8" s="43">
        <v>0.31</v>
      </c>
      <c r="AK8" s="42">
        <f t="shared" si="5"/>
        <v>14.470800000000001</v>
      </c>
      <c r="AL8" s="43"/>
      <c r="AM8" s="42">
        <f t="shared" si="6"/>
        <v>0</v>
      </c>
      <c r="AN8" s="43">
        <v>0.1</v>
      </c>
      <c r="AO8" s="42">
        <f t="shared" si="7"/>
        <v>4.6680000000000001</v>
      </c>
      <c r="AP8" s="42"/>
      <c r="AQ8" s="29"/>
      <c r="AR8" s="43"/>
      <c r="AS8" s="42">
        <f t="shared" si="8"/>
        <v>0</v>
      </c>
      <c r="AT8" s="42">
        <f t="shared" si="9"/>
        <v>19.1388</v>
      </c>
      <c r="AU8" s="42">
        <f t="shared" si="10"/>
        <v>36.169050769230765</v>
      </c>
      <c r="AV8" s="44">
        <f t="shared" si="11"/>
        <v>0.22517029200448233</v>
      </c>
      <c r="AW8" s="42">
        <v>46.68</v>
      </c>
      <c r="AX8" s="37">
        <v>69.989999999999995</v>
      </c>
      <c r="AY8" s="43">
        <f t="shared" si="12"/>
        <v>0.33304757822546072</v>
      </c>
      <c r="AZ8" s="45">
        <v>120</v>
      </c>
      <c r="BA8"/>
      <c r="BB8"/>
    </row>
    <row r="9" spans="1:56" s="2" customFormat="1" ht="75.95" customHeight="1" x14ac:dyDescent="0.25">
      <c r="A9" s="28">
        <v>8</v>
      </c>
      <c r="B9" s="48"/>
      <c r="C9" s="50"/>
      <c r="D9" s="1" t="s">
        <v>2</v>
      </c>
      <c r="E9" s="29"/>
      <c r="F9" s="1" t="s">
        <v>4</v>
      </c>
      <c r="G9" s="29" t="s">
        <v>0</v>
      </c>
      <c r="H9" s="29" t="s">
        <v>67</v>
      </c>
      <c r="I9" s="29" t="s">
        <v>67</v>
      </c>
      <c r="J9" s="30" t="s">
        <v>65</v>
      </c>
      <c r="K9" s="29" t="s">
        <v>58</v>
      </c>
      <c r="L9" s="29" t="s">
        <v>69</v>
      </c>
      <c r="M9" s="29" t="s">
        <v>63</v>
      </c>
      <c r="N9" s="31"/>
      <c r="O9" s="31"/>
      <c r="P9" s="29" t="s">
        <v>60</v>
      </c>
      <c r="Q9" s="33">
        <v>116</v>
      </c>
      <c r="R9" s="34">
        <v>7.75</v>
      </c>
      <c r="S9" s="35">
        <v>14.97</v>
      </c>
      <c r="T9" s="36">
        <v>14.97</v>
      </c>
      <c r="U9" s="37"/>
      <c r="V9" s="29" t="s">
        <v>61</v>
      </c>
      <c r="W9" s="38">
        <v>43</v>
      </c>
      <c r="X9" s="38">
        <v>33</v>
      </c>
      <c r="Y9" s="38">
        <v>21</v>
      </c>
      <c r="Z9" s="34">
        <v>2</v>
      </c>
      <c r="AA9" s="39">
        <v>1</v>
      </c>
      <c r="AB9" s="40">
        <f t="shared" si="0"/>
        <v>2.9798999999999999E-2</v>
      </c>
      <c r="AC9" s="41">
        <f t="shared" si="1"/>
        <v>2181.2812510486929</v>
      </c>
      <c r="AD9" s="29">
        <v>3700</v>
      </c>
      <c r="AE9" s="42">
        <f t="shared" si="2"/>
        <v>1.6962507692307693</v>
      </c>
      <c r="AF9" s="29" t="s">
        <v>62</v>
      </c>
      <c r="AG9" s="43">
        <v>0.1</v>
      </c>
      <c r="AH9" s="42">
        <f t="shared" si="3"/>
        <v>1.4970000000000001</v>
      </c>
      <c r="AI9" s="42">
        <f t="shared" si="4"/>
        <v>18.163250769230771</v>
      </c>
      <c r="AJ9" s="43">
        <v>0.31</v>
      </c>
      <c r="AK9" s="42">
        <f t="shared" si="5"/>
        <v>16.538499999999999</v>
      </c>
      <c r="AL9" s="43"/>
      <c r="AM9" s="42">
        <f t="shared" si="6"/>
        <v>0</v>
      </c>
      <c r="AN9" s="43">
        <v>0.1</v>
      </c>
      <c r="AO9" s="42">
        <f t="shared" si="7"/>
        <v>5.3350000000000009</v>
      </c>
      <c r="AP9" s="42"/>
      <c r="AQ9" s="29"/>
      <c r="AR9" s="43"/>
      <c r="AS9" s="42">
        <f t="shared" si="8"/>
        <v>0</v>
      </c>
      <c r="AT9" s="42">
        <f t="shared" si="9"/>
        <v>21.8735</v>
      </c>
      <c r="AU9" s="42">
        <f t="shared" si="10"/>
        <v>40.036750769230771</v>
      </c>
      <c r="AV9" s="44">
        <f t="shared" si="11"/>
        <v>0.2495454401268834</v>
      </c>
      <c r="AW9" s="42">
        <v>53.35</v>
      </c>
      <c r="AX9" s="37">
        <v>79.989999999999995</v>
      </c>
      <c r="AY9" s="43">
        <f t="shared" si="12"/>
        <v>0.33304163020377542</v>
      </c>
      <c r="AZ9" s="45">
        <v>180</v>
      </c>
      <c r="BA9"/>
      <c r="BB9"/>
    </row>
    <row r="10" spans="1:56" s="2" customFormat="1" ht="75.95" customHeight="1" x14ac:dyDescent="0.25">
      <c r="A10" s="28">
        <v>9</v>
      </c>
      <c r="B10" s="48"/>
      <c r="C10" s="50"/>
      <c r="D10" s="1" t="s">
        <v>2</v>
      </c>
      <c r="E10" s="29"/>
      <c r="F10" s="1" t="s">
        <v>4</v>
      </c>
      <c r="G10" s="29" t="s">
        <v>0</v>
      </c>
      <c r="H10" s="29" t="s">
        <v>67</v>
      </c>
      <c r="I10" s="29" t="s">
        <v>67</v>
      </c>
      <c r="J10" s="30" t="s">
        <v>65</v>
      </c>
      <c r="K10" s="29" t="s">
        <v>58</v>
      </c>
      <c r="L10" s="29" t="s">
        <v>70</v>
      </c>
      <c r="M10" s="29" t="s">
        <v>63</v>
      </c>
      <c r="N10" s="31"/>
      <c r="O10" s="32"/>
      <c r="P10" s="29" t="s">
        <v>60</v>
      </c>
      <c r="Q10" s="33">
        <v>131</v>
      </c>
      <c r="R10" s="34">
        <v>7.75</v>
      </c>
      <c r="S10" s="35">
        <v>16.899999999999999</v>
      </c>
      <c r="T10" s="36">
        <v>16.899999999999999</v>
      </c>
      <c r="U10" s="37"/>
      <c r="V10" s="29" t="s">
        <v>61</v>
      </c>
      <c r="W10" s="38">
        <v>43</v>
      </c>
      <c r="X10" s="38">
        <v>33</v>
      </c>
      <c r="Y10" s="38">
        <v>21</v>
      </c>
      <c r="Z10" s="34">
        <v>2</v>
      </c>
      <c r="AA10" s="39">
        <v>1</v>
      </c>
      <c r="AB10" s="40">
        <f t="shared" si="0"/>
        <v>2.9798999999999999E-2</v>
      </c>
      <c r="AC10" s="41">
        <f t="shared" si="1"/>
        <v>2181.2812510486929</v>
      </c>
      <c r="AD10" s="29">
        <v>3700</v>
      </c>
      <c r="AE10" s="42">
        <f t="shared" si="2"/>
        <v>1.6962507692307693</v>
      </c>
      <c r="AF10" s="29" t="s">
        <v>62</v>
      </c>
      <c r="AG10" s="43">
        <v>0.1</v>
      </c>
      <c r="AH10" s="42">
        <f t="shared" si="3"/>
        <v>1.69</v>
      </c>
      <c r="AI10" s="42">
        <f t="shared" si="4"/>
        <v>20.286250769230769</v>
      </c>
      <c r="AJ10" s="43">
        <v>0.31</v>
      </c>
      <c r="AK10" s="42">
        <f t="shared" si="5"/>
        <v>18.606200000000001</v>
      </c>
      <c r="AL10" s="43"/>
      <c r="AM10" s="42">
        <f t="shared" si="6"/>
        <v>0</v>
      </c>
      <c r="AN10" s="43">
        <v>0.1</v>
      </c>
      <c r="AO10" s="42">
        <f t="shared" si="7"/>
        <v>6.0020000000000007</v>
      </c>
      <c r="AP10" s="42"/>
      <c r="AQ10" s="29"/>
      <c r="AR10" s="43"/>
      <c r="AS10" s="42">
        <f t="shared" si="8"/>
        <v>0</v>
      </c>
      <c r="AT10" s="42">
        <f t="shared" si="9"/>
        <v>24.608200000000004</v>
      </c>
      <c r="AU10" s="42">
        <f t="shared" si="10"/>
        <v>44.894450769230772</v>
      </c>
      <c r="AV10" s="44">
        <f t="shared" si="11"/>
        <v>0.25200848435137002</v>
      </c>
      <c r="AW10" s="42">
        <v>60.02</v>
      </c>
      <c r="AX10" s="37">
        <v>89.99</v>
      </c>
      <c r="AY10" s="43">
        <f t="shared" si="12"/>
        <v>0.33303700411156789</v>
      </c>
      <c r="AZ10" s="45">
        <v>110</v>
      </c>
      <c r="BA10"/>
      <c r="BB10"/>
    </row>
    <row r="11" spans="1:56" s="2" customFormat="1" ht="75.95" customHeight="1" x14ac:dyDescent="0.25">
      <c r="A11" s="28">
        <v>10</v>
      </c>
      <c r="B11" s="49"/>
      <c r="C11" s="50"/>
      <c r="D11" s="1" t="s">
        <v>2</v>
      </c>
      <c r="E11" s="29"/>
      <c r="F11" s="1" t="s">
        <v>4</v>
      </c>
      <c r="G11" s="29" t="s">
        <v>0</v>
      </c>
      <c r="H11" s="29" t="s">
        <v>67</v>
      </c>
      <c r="I11" s="29" t="s">
        <v>67</v>
      </c>
      <c r="J11" s="30" t="s">
        <v>65</v>
      </c>
      <c r="K11" s="29" t="s">
        <v>58</v>
      </c>
      <c r="L11" s="29" t="s">
        <v>71</v>
      </c>
      <c r="M11" s="29" t="s">
        <v>63</v>
      </c>
      <c r="N11" s="31"/>
      <c r="O11" s="32"/>
      <c r="P11" s="29" t="s">
        <v>60</v>
      </c>
      <c r="Q11" s="33">
        <v>135</v>
      </c>
      <c r="R11" s="34">
        <v>7.75</v>
      </c>
      <c r="S11" s="35">
        <v>17.420000000000002</v>
      </c>
      <c r="T11" s="36">
        <v>17.420000000000002</v>
      </c>
      <c r="U11" s="37"/>
      <c r="V11" s="29" t="s">
        <v>61</v>
      </c>
      <c r="W11" s="38">
        <v>43</v>
      </c>
      <c r="X11" s="38">
        <v>33</v>
      </c>
      <c r="Y11" s="38">
        <v>21</v>
      </c>
      <c r="Z11" s="34">
        <v>2</v>
      </c>
      <c r="AA11" s="39">
        <v>1</v>
      </c>
      <c r="AB11" s="40">
        <f t="shared" si="0"/>
        <v>2.9798999999999999E-2</v>
      </c>
      <c r="AC11" s="41">
        <f t="shared" si="1"/>
        <v>2181.2812510486929</v>
      </c>
      <c r="AD11" s="29">
        <v>3700</v>
      </c>
      <c r="AE11" s="42">
        <f t="shared" si="2"/>
        <v>1.6962507692307693</v>
      </c>
      <c r="AF11" s="29" t="s">
        <v>62</v>
      </c>
      <c r="AG11" s="43">
        <v>0.1</v>
      </c>
      <c r="AH11" s="42">
        <f t="shared" si="3"/>
        <v>1.7420000000000002</v>
      </c>
      <c r="AI11" s="42">
        <f t="shared" si="4"/>
        <v>20.858250769230771</v>
      </c>
      <c r="AJ11" s="43">
        <v>0.31</v>
      </c>
      <c r="AK11" s="42">
        <f t="shared" si="5"/>
        <v>18.606200000000001</v>
      </c>
      <c r="AL11" s="43"/>
      <c r="AM11" s="42">
        <f t="shared" si="6"/>
        <v>0</v>
      </c>
      <c r="AN11" s="43">
        <v>0.1</v>
      </c>
      <c r="AO11" s="42">
        <f t="shared" si="7"/>
        <v>6.0020000000000007</v>
      </c>
      <c r="AP11" s="42"/>
      <c r="AQ11" s="29"/>
      <c r="AR11" s="43"/>
      <c r="AS11" s="42">
        <f t="shared" si="8"/>
        <v>0</v>
      </c>
      <c r="AT11" s="42">
        <f t="shared" si="9"/>
        <v>24.608200000000004</v>
      </c>
      <c r="AU11" s="42">
        <f t="shared" si="10"/>
        <v>45.466450769230775</v>
      </c>
      <c r="AV11" s="44">
        <f t="shared" si="11"/>
        <v>0.24247832773690814</v>
      </c>
      <c r="AW11" s="42">
        <v>60.02</v>
      </c>
      <c r="AX11" s="37">
        <v>89.99</v>
      </c>
      <c r="AY11" s="43">
        <f t="shared" si="12"/>
        <v>0.33303700411156789</v>
      </c>
      <c r="AZ11" s="45">
        <v>90</v>
      </c>
      <c r="BA11"/>
      <c r="BB11"/>
    </row>
  </sheetData>
  <protectedRanges>
    <protectedRange sqref="A6:B6 C5:C6 A2:C5 G2:I3 H4:I6 M2:Q6 S2:V6 J2:J6 AH2:AY6 Z2:AF2 AA3:AF6 Z3:Z11" name="Range1"/>
    <protectedRange sqref="K2:K6" name="Range1_1"/>
    <protectedRange sqref="E2:E6" name="Range1_3"/>
    <protectedRange sqref="R2:R3" name="Range1_4"/>
    <protectedRange sqref="R4:R5" name="Range1_5"/>
    <protectedRange sqref="R6:R7" name="Range1_6"/>
    <protectedRange sqref="R8:R9" name="Range1_7"/>
    <protectedRange sqref="R10:R11" name="Range1_8"/>
    <protectedRange sqref="F2:F4" name="Range1_2"/>
  </protectedRanges>
  <mergeCells count="4">
    <mergeCell ref="B2:B6"/>
    <mergeCell ref="B7:B11"/>
    <mergeCell ref="C2:C6"/>
    <mergeCell ref="C7:C11"/>
  </mergeCells>
  <phoneticPr fontId="8" type="noConversion"/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#REF!</xm:f>
          </x14:formula1>
          <xm:sqref>F2:F11</xm:sqref>
        </x14:dataValidation>
        <x14:dataValidation type="list" allowBlank="1" showInputMessage="1" showErrorMessage="1" xr:uid="{00000000-0002-0000-0200-000001000000}">
          <x14:formula1>
            <xm:f>#REF!</xm:f>
          </x14:formula1>
          <xm:sqref>D2:D11</xm:sqref>
        </x14:dataValidation>
        <x14:dataValidation type="list" allowBlank="1" showInputMessage="1" showErrorMessage="1" xr:uid="{00000000-0002-0000-0200-000002000000}">
          <x14:formula1>
            <xm:f>#REF!</xm:f>
          </x14:formula1>
          <xm:sqref>E2:E11</xm:sqref>
        </x14:dataValidation>
        <x14:dataValidation type="list" allowBlank="1" showInputMessage="1" showErrorMessage="1" xr:uid="{00000000-0002-0000-0200-000003000000}">
          <x14:formula1>
            <xm:f>'\\192.168.20.8\Users\Lululin\Desktop\Adult 2025\Darcy\[JLA Ecomm- MP Darcy commitment- 09272025.xlsx]Data'!#REF!</xm:f>
          </x14:formula1>
          <xm:sqref>P2:P6 V2:V6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</rangeList>
  <rangeList sheetStid="12" master="" otherUserPermission="visible">
    <arrUserId title="Range1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2" rangeCreator="" othersAccessPermission="edit"/>
  </rangeList>
  <rangeList sheetStid="10" master="" otherUserPermission="visible"/>
  <rangeList sheetStid="11" master="" otherUserPermission="visible"/>
  <rangeList sheetStid="15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2024-02-12T22:17:00Z</dcterms:created>
  <dcterms:modified xsi:type="dcterms:W3CDTF">2026-03-17T06:01:54Z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DBC228D7586748D2BC304A2AB892D7BB_12</vt:lpwstr>
  </property>
</Properties>
</file>