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" i="1" l="1"/>
  <c r="AW6" i="1"/>
  <c r="AU6" i="1"/>
  <c r="AK6" i="1" s="1"/>
  <c r="AP6" i="1"/>
  <c r="AM6" i="1"/>
  <c r="AJ6" i="1"/>
  <c r="AH6" i="1"/>
  <c r="AE6" i="1"/>
  <c r="X6" i="1"/>
  <c r="Z6" i="1" s="1"/>
  <c r="AB6" i="1" s="1"/>
  <c r="AF6" i="1" s="1"/>
  <c r="BB5" i="1"/>
  <c r="AW5" i="1"/>
  <c r="AU5" i="1"/>
  <c r="AX5" i="1" s="1"/>
  <c r="AP5" i="1"/>
  <c r="AM5" i="1"/>
  <c r="AJ5" i="1"/>
  <c r="AH5" i="1"/>
  <c r="AE5" i="1"/>
  <c r="AB5" i="1"/>
  <c r="X5" i="1"/>
  <c r="Z5" i="1" s="1"/>
  <c r="BB4" i="1"/>
  <c r="AX4" i="1"/>
  <c r="AW4" i="1"/>
  <c r="AU4" i="1"/>
  <c r="AP4" i="1"/>
  <c r="AM4" i="1"/>
  <c r="AK4" i="1"/>
  <c r="AJ4" i="1"/>
  <c r="AH4" i="1"/>
  <c r="AE4" i="1"/>
  <c r="AB4" i="1"/>
  <c r="X4" i="1"/>
  <c r="Z4" i="1" s="1"/>
  <c r="BB3" i="1"/>
  <c r="AW3" i="1"/>
  <c r="AU3" i="1"/>
  <c r="AX3" i="1" s="1"/>
  <c r="AP3" i="1"/>
  <c r="AM3" i="1"/>
  <c r="AJ3" i="1"/>
  <c r="AH3" i="1"/>
  <c r="AE3" i="1"/>
  <c r="X3" i="1"/>
  <c r="Z3" i="1" s="1"/>
  <c r="AB3" i="1" s="1"/>
  <c r="AF3" i="1" s="1"/>
  <c r="BB2" i="1"/>
  <c r="AW2" i="1"/>
  <c r="AU2" i="1"/>
  <c r="AX2" i="1" s="1"/>
  <c r="AP2" i="1"/>
  <c r="AM2" i="1"/>
  <c r="AK2" i="1"/>
  <c r="AJ2" i="1"/>
  <c r="AH2" i="1"/>
  <c r="AE2" i="1"/>
  <c r="AB2" i="1"/>
  <c r="X2" i="1"/>
  <c r="Z2" i="1" s="1"/>
  <c r="AX6" i="1" l="1"/>
  <c r="AF2" i="1"/>
  <c r="AQ6" i="1"/>
  <c r="AR6" i="1" s="1"/>
  <c r="AQ4" i="1"/>
  <c r="AQ2" i="1"/>
  <c r="AF4" i="1"/>
  <c r="AF5" i="1"/>
  <c r="AK3" i="1"/>
  <c r="AQ3" i="1" s="1"/>
  <c r="AR3" i="1" s="1"/>
  <c r="AK5" i="1"/>
  <c r="AQ5" i="1" s="1"/>
  <c r="AR5" i="1" l="1"/>
  <c r="AR2" i="1"/>
  <c r="AR4" i="1"/>
  <c r="AS5" i="1"/>
  <c r="BA5" i="1"/>
  <c r="AS3" i="1"/>
  <c r="BA3" i="1"/>
  <c r="BA6" i="1"/>
  <c r="AS6" i="1"/>
  <c r="BA2" i="1"/>
  <c r="AS2" i="1"/>
  <c r="AS4" i="1" l="1"/>
  <c r="BA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$]*[Annual Qty]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<sst xmlns="http://schemas.openxmlformats.org/spreadsheetml/2006/main" count="114" uniqueCount="69">
  <si>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</si>
  <si>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</si>
  <si>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</si>
  <si>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</si>
  <si>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</si>
  <si>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</si>
  <si>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</si>
  <si>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</si>
  <si>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</si>
  <si>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</si>
  <si>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</si>
  <si>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</si>
  <si>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</si>
  <si>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</si>
  <si>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</si>
  <si>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</si>
  <si>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</si>
  <si>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</si>
  <si>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</si>
  <si>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</si>
  <si>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</si>
  <si>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</si>
  <si>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</si>
  <si>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</si>
  <si>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</si>
  <si>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</si>
  <si>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</si>
  <si>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</si>
  <si>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</si>
  <si>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</si>
  <si>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</si>
  <si>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</si>
  <si>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</si>
  <si>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</si>
  <si>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</si>
  <si>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</si>
  <si>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</si>
  <si>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</si>
  <si>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</si>
  <si>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</si>
  <si>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</si>
  <si>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</si>
  <si>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</si>
  <si>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</si>
  <si>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</si>
  <si>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</si>
  <si>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</si>
  <si>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</si>
  <si>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</si>
  <si>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</si>
  <si>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</si>
  <si>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</si>
  <si>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</si>
  <si>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</si>
  <si>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 Signature</t>
  </si>
  <si>
    <t>BATH TOWEL</t>
  </si>
  <si>
    <t>800GSM
800GSM
800GSM</t>
  </si>
  <si>
    <t>Ultra-Soft 100% Cotton Absorbent Towel Set</t>
  </si>
  <si>
    <t>8-Piece Towel Set</t>
  </si>
  <si>
    <t>100% Cotton
800gsm</t>
  </si>
  <si>
    <t>Bath : 30x54" (2)
Hand : 16x28" (2)
Wash: 13x13" (4)</t>
  </si>
  <si>
    <t>Pink</t>
  </si>
  <si>
    <t>Piece</t>
  </si>
  <si>
    <t>Normal</t>
  </si>
  <si>
    <t>6302.60.0020</t>
  </si>
  <si>
    <t>Lilac</t>
  </si>
  <si>
    <t>Charcoal</t>
  </si>
  <si>
    <t>Iceblue</t>
  </si>
  <si>
    <t>Marigold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</si>
</sst>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0" formatCode="[$$-409]#,##0.00;\-[$$-409]#,##0.00"/>
    <numFmt numFmtId="180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4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2" borderId="2" xfId="2" applyNumberFormat="1" applyFont="1" applyFill="1" applyBorder="1" applyAlignment="1">
      <alignment wrapText="1"/>
    </xf>
    <xf numFmtId="10" fontId="6" fillId="2" borderId="2" xfId="2" applyNumberFormat="1" applyFont="1" applyFill="1" applyBorder="1" applyAlignment="1">
      <alignment wrapText="1"/>
    </xf>
    <xf numFmtId="176" fontId="7" fillId="6" borderId="2" xfId="2" applyNumberFormat="1" applyFont="1" applyFill="1" applyBorder="1" applyAlignment="1">
      <alignment wrapText="1"/>
    </xf>
    <xf numFmtId="176" fontId="3" fillId="2" borderId="2" xfId="0" applyNumberFormat="1" applyFont="1" applyFill="1" applyBorder="1" applyAlignment="1">
      <alignment horizontal="center" wrapText="1"/>
    </xf>
    <xf numFmtId="10" fontId="7" fillId="0" borderId="2" xfId="2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176" fontId="0" fillId="0" borderId="1" xfId="0" applyNumberFormat="1" applyBorder="1"/>
    <xf numFmtId="177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0" fontId="0" fillId="0" borderId="2" xfId="0" applyNumberFormat="1" applyBorder="1"/>
    <xf numFmtId="10" fontId="0" fillId="0" borderId="2" xfId="0" applyNumberFormat="1" applyBorder="1"/>
    <xf numFmtId="176" fontId="1" fillId="7" borderId="2" xfId="1" applyNumberFormat="1" applyFill="1" applyBorder="1" applyAlignment="1">
      <alignment wrapText="1"/>
    </xf>
    <xf numFmtId="176" fontId="1" fillId="0" borderId="2" xfId="0" applyNumberFormat="1" applyFont="1" applyBorder="1"/>
    <xf numFmtId="10" fontId="0" fillId="7" borderId="2" xfId="3" applyNumberFormat="1" applyFont="1" applyFill="1" applyBorder="1" applyAlignment="1"/>
    <xf numFmtId="176" fontId="0" fillId="0" borderId="2" xfId="0" applyNumberFormat="1" applyBorder="1"/>
    <xf numFmtId="176" fontId="0" fillId="7" borderId="2" xfId="0" applyNumberFormat="1" applyFill="1" applyBorder="1" applyAlignment="1">
      <alignment wrapText="1"/>
    </xf>
    <xf numFmtId="0" fontId="0" fillId="0" borderId="2" xfId="3" applyNumberFormat="1" applyFont="1" applyFill="1" applyBorder="1" applyAlignment="1"/>
    <xf numFmtId="176" fontId="0" fillId="0" borderId="0" xfId="0" applyNumberFormat="1"/>
    <xf numFmtId="10" fontId="0" fillId="0" borderId="2" xfId="3" applyNumberFormat="1" applyFont="1" applyFill="1" applyBorder="1" applyAlignment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56515</xdr:colOff>
      <xdr:row>5</xdr:row>
      <xdr:rowOff>18415</xdr:rowOff>
    </xdr:from>
    <xdr:to>
      <xdr:col>1</xdr:col>
      <xdr:colOff>474980</xdr:colOff>
      <xdr:row>5</xdr:row>
      <xdr:rowOff>512445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 l="44411" t="21328" r="16166" b="30140"/>
        <a:stretch>
          <a:fillRect/>
        </a:stretch>
      </xdr:blipFill>
      <xdr:spPr>
        <a:xfrm>
          <a:off x="732790" y="3542665"/>
          <a:ext cx="418465" cy="494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56515</xdr:colOff>
      <xdr:row>1</xdr:row>
      <xdr:rowOff>11430</xdr:rowOff>
    </xdr:from>
    <xdr:to>
      <xdr:col>1</xdr:col>
      <xdr:colOff>472440</xdr:colOff>
      <xdr:row>2</xdr:row>
      <xdr:rowOff>3810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rcRect l="35169" t="-115" r="32307" b="50328"/>
        <a:stretch>
          <a:fillRect/>
        </a:stretch>
      </xdr:blipFill>
      <xdr:spPr>
        <a:xfrm>
          <a:off x="732790" y="1249680"/>
          <a:ext cx="415925" cy="563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43180</xdr:colOff>
      <xdr:row>2</xdr:row>
      <xdr:rowOff>20955</xdr:rowOff>
    </xdr:from>
    <xdr:to>
      <xdr:col>1</xdr:col>
      <xdr:colOff>461645</xdr:colOff>
      <xdr:row>2</xdr:row>
      <xdr:rowOff>538480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455" y="1830705"/>
          <a:ext cx="418465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6350</xdr:colOff>
      <xdr:row>4</xdr:row>
      <xdr:rowOff>38100</xdr:rowOff>
    </xdr:from>
    <xdr:to>
      <xdr:col>1</xdr:col>
      <xdr:colOff>473710</xdr:colOff>
      <xdr:row>4</xdr:row>
      <xdr:rowOff>520065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2625" y="2990850"/>
          <a:ext cx="467360" cy="48196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</xdr:row>
      <xdr:rowOff>42545</xdr:rowOff>
    </xdr:from>
    <xdr:to>
      <xdr:col>1</xdr:col>
      <xdr:colOff>463550</xdr:colOff>
      <xdr:row>3</xdr:row>
      <xdr:rowOff>495300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" y="2423795"/>
          <a:ext cx="444500" cy="4527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00GSM_Color%20Exten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"/>
  <sheetViews>
    <sheetView tabSelected="1" zoomScale="115" zoomScaleNormal="115" workbookViewId="0">
      <selection activeCell="I11" sqref="I1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7" style="2" customWidth="1"/>
    <col min="6" max="6" width="15.5703125" style="2" customWidth="1"/>
    <col min="7" max="7" width="9.140625" style="2" customWidth="1"/>
    <col min="8" max="8" width="13.42578125" style="2" customWidth="1"/>
    <col min="9" max="9" width="7.42578125" style="2" customWidth="1"/>
    <col min="10" max="10" width="8.5703125" style="2" customWidth="1"/>
    <col min="11" max="11" width="8.42578125" style="3" customWidth="1"/>
    <col min="12" max="12" width="15.5703125" style="2" customWidth="1"/>
    <col min="13" max="13" width="14.42578125" style="2" customWidth="1"/>
    <col min="14" max="15" width="17" style="2" customWidth="1"/>
    <col min="16" max="16" width="8.85546875" style="2" customWidth="1"/>
    <col min="17" max="17" width="8.5703125" style="5" customWidth="1"/>
    <col min="18" max="18" width="9.42578125" style="2" customWidth="1"/>
    <col min="19" max="19" width="8.140625" style="52" customWidth="1"/>
    <col min="20" max="20" width="8.7109375" style="52" customWidth="1"/>
    <col min="21" max="21" width="7.140625" style="52" customWidth="1"/>
    <col min="22" max="22" width="9" style="53" customWidth="1"/>
    <col min="23" max="23" width="6.28515625" style="54" customWidth="1"/>
    <col min="24" max="24" width="10" style="55" customWidth="1"/>
    <col min="25" max="25" width="10" style="53" customWidth="1"/>
    <col min="26" max="26" width="9.85546875" style="54" customWidth="1"/>
    <col min="27" max="27" width="7.85546875" style="2" customWidth="1"/>
    <col min="28" max="28" width="8.85546875" style="5" customWidth="1"/>
    <col min="29" max="29" width="7.85546875" style="2" customWidth="1"/>
    <col min="30" max="30" width="8.42578125" style="4" customWidth="1"/>
    <col min="31" max="31" width="9" style="5" customWidth="1"/>
    <col min="32" max="32" width="8.42578125" style="5" customWidth="1"/>
    <col min="33" max="33" width="7.85546875" style="4" customWidth="1"/>
    <col min="34" max="34" width="5.85546875" style="5" customWidth="1"/>
    <col min="35" max="35" width="8.5703125" style="4" customWidth="1"/>
    <col min="36" max="36" width="8.85546875" style="5" customWidth="1"/>
    <col min="37" max="37" width="10.5703125" style="5" customWidth="1"/>
    <col min="38" max="38" width="11.5703125" style="4" customWidth="1"/>
    <col min="39" max="39" width="10.85546875" style="5" customWidth="1"/>
    <col min="40" max="40" width="7.85546875" style="5" customWidth="1"/>
    <col min="41" max="41" width="8.140625" style="4" customWidth="1"/>
    <col min="42" max="42" width="9.28515625" style="5" customWidth="1"/>
    <col min="43" max="43" width="7.85546875" style="5" customWidth="1"/>
    <col min="44" max="44" width="9.5703125" style="5" customWidth="1"/>
    <col min="45" max="45" width="7.7109375" style="5" customWidth="1"/>
    <col min="46" max="47" width="12.140625" style="5" customWidth="1"/>
    <col min="48" max="48" width="9.140625" style="2" customWidth="1"/>
    <col min="49" max="51" width="12.7109375" style="2" customWidth="1"/>
    <col min="52" max="52" width="9.140625" style="2"/>
    <col min="53" max="53" width="11.5703125" style="5" customWidth="1"/>
    <col min="54" max="54" width="13.42578125" style="5" customWidth="1"/>
    <col min="55" max="55" width="11.85546875" style="2" customWidth="1"/>
    <col min="56" max="56" width="13" style="2" customWidth="1"/>
    <col min="57" max="16384" width="9.140625" style="2"/>
  </cols>
  <sheetData>
    <row r="1" spans="1:56" ht="60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6" t="s">
        <v>26</v>
      </c>
      <c r="AB1" s="20" t="s">
        <v>27</v>
      </c>
      <c r="AC1" s="6" t="s">
        <v>28</v>
      </c>
      <c r="AD1" s="21" t="s">
        <v>29</v>
      </c>
      <c r="AE1" s="22" t="s">
        <v>30</v>
      </c>
      <c r="AF1" s="20" t="s">
        <v>31</v>
      </c>
      <c r="AG1" s="21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0" t="s">
        <v>42</v>
      </c>
      <c r="AR1" s="24" t="s">
        <v>43</v>
      </c>
      <c r="AS1" s="25" t="s">
        <v>44</v>
      </c>
      <c r="AT1" s="26" t="s">
        <v>45</v>
      </c>
      <c r="AU1" s="25" t="s">
        <v>46</v>
      </c>
      <c r="AV1" s="27" t="s">
        <v>47</v>
      </c>
      <c r="AW1" s="25" t="s">
        <v>48</v>
      </c>
      <c r="AX1" s="25" t="s">
        <v>49</v>
      </c>
      <c r="AY1" s="28" t="s">
        <v>50</v>
      </c>
      <c r="AZ1" s="6" t="s">
        <v>51</v>
      </c>
      <c r="BA1" s="20" t="s">
        <v>52</v>
      </c>
      <c r="BB1" s="20" t="s">
        <v>53</v>
      </c>
    </row>
    <row r="2" spans="1:56" customFormat="1" ht="45" x14ac:dyDescent="0.25">
      <c r="A2" s="29">
        <v>1</v>
      </c>
      <c r="B2" s="30"/>
      <c r="C2" s="30"/>
      <c r="D2" s="30" t="s">
        <v>54</v>
      </c>
      <c r="E2" s="30"/>
      <c r="F2" s="30" t="s">
        <v>55</v>
      </c>
      <c r="G2" s="31" t="s">
        <v>56</v>
      </c>
      <c r="H2" s="30" t="s">
        <v>57</v>
      </c>
      <c r="I2" s="30" t="s">
        <v>58</v>
      </c>
      <c r="J2" s="32" t="s">
        <v>59</v>
      </c>
      <c r="K2" s="32" t="s">
        <v>59</v>
      </c>
      <c r="L2" s="33" t="s">
        <v>60</v>
      </c>
      <c r="M2" s="30" t="s">
        <v>61</v>
      </c>
      <c r="N2" s="30"/>
      <c r="O2" s="30"/>
      <c r="P2" s="30" t="s">
        <v>62</v>
      </c>
      <c r="Q2" s="34">
        <v>14.1</v>
      </c>
      <c r="R2" s="30" t="s">
        <v>63</v>
      </c>
      <c r="S2" s="35">
        <v>36</v>
      </c>
      <c r="T2" s="35">
        <v>27</v>
      </c>
      <c r="U2" s="35">
        <v>21</v>
      </c>
      <c r="V2" s="36"/>
      <c r="W2" s="37">
        <v>1</v>
      </c>
      <c r="X2" s="38">
        <f>IF(S2="","",S2*T2*U2/1000000)</f>
        <v>2.0412E-2</v>
      </c>
      <c r="Y2" s="36">
        <v>56</v>
      </c>
      <c r="Z2" s="39">
        <f>IF(W2="","",Y2/X2*W2)</f>
        <v>2743.4842249657063</v>
      </c>
      <c r="AA2" s="40">
        <v>3200</v>
      </c>
      <c r="AB2" s="41">
        <f>IF(ISERROR(AA2/Z2),"",AA2/Z2)</f>
        <v>1.1664000000000001</v>
      </c>
      <c r="AC2" s="30" t="s">
        <v>64</v>
      </c>
      <c r="AD2" s="42">
        <v>0.191</v>
      </c>
      <c r="AE2" s="41">
        <f>IF(ISERROR(Q2*AD2),"",Q2*AD2)</f>
        <v>2.6930999999999998</v>
      </c>
      <c r="AF2" s="41">
        <f>IF(ISERROR(Q2+AB2+AE2),"",Q2+AB2+AE2)</f>
        <v>17.959499999999998</v>
      </c>
      <c r="AG2" s="43">
        <v>0.05</v>
      </c>
      <c r="AH2" s="41">
        <f>IF(ISERROR(AT2*AG2),"",AT2*AG2)</f>
        <v>1.645</v>
      </c>
      <c r="AI2" s="43">
        <v>0.06</v>
      </c>
      <c r="AJ2" s="41">
        <f>IF(ISERROR(AT2*AI2),"",AT2*AI2)</f>
        <v>1.9739999999999998</v>
      </c>
      <c r="AK2" s="44">
        <f>IF((AU2-AT2)&lt;2.5,2.5-(AU2-AT2),0)</f>
        <v>0.85499999999999687</v>
      </c>
      <c r="AL2" s="43">
        <v>0.1</v>
      </c>
      <c r="AM2" s="41">
        <f>IF(ISERROR(AT2*AL2),"",AT2*AL2)</f>
        <v>3.29</v>
      </c>
      <c r="AN2" s="45">
        <v>0</v>
      </c>
      <c r="AO2" s="43">
        <v>0</v>
      </c>
      <c r="AP2" s="41">
        <f>IF(ISERROR(AT2*AO2),"",AT2*AO2)</f>
        <v>0</v>
      </c>
      <c r="AQ2" s="41">
        <f>IF(ISERROR(AH2+AJ2+AK2+AM2+AP2),"",AH2+AJ2+AK2+AM2+AP2)</f>
        <v>7.7639999999999967</v>
      </c>
      <c r="AR2" s="41">
        <f>IF(ISERROR(AF2+AQ2),"",AF2+AQ2)</f>
        <v>25.723499999999994</v>
      </c>
      <c r="AS2" s="46">
        <f>IF(ISERROR((AT2-AR2)/AT2),"",(AT2-AR2)/AT2)</f>
        <v>0.21813069908814603</v>
      </c>
      <c r="AT2" s="47">
        <v>32.9</v>
      </c>
      <c r="AU2" s="48">
        <f>IF(ISERROR(AT2*1.05),"",AT2*1.05)</f>
        <v>34.545000000000002</v>
      </c>
      <c r="AV2" s="47">
        <v>69.989999999999995</v>
      </c>
      <c r="AW2" s="46">
        <f>IF(ISERROR((AV2-AT2)/AV2),"",(AV2-AT2)/AV2)</f>
        <v>0.52993284754964998</v>
      </c>
      <c r="AX2" s="46">
        <f>IF(ISERROR((AV2-AU2)/AV2),"",(AV2-AU2)/AV2)</f>
        <v>0.50642948992713244</v>
      </c>
      <c r="AY2" s="49"/>
      <c r="AZ2" s="30">
        <v>1000</v>
      </c>
      <c r="BA2" s="41">
        <f>IF(ISERROR(AR2*AZ2),"",AR2*AZ2)</f>
        <v>25723.499999999993</v>
      </c>
      <c r="BB2" s="41">
        <f>IF(ISERROR(AT2*AZ2),"",AT2*AZ2)</f>
        <v>32900</v>
      </c>
      <c r="BC2" s="50"/>
      <c r="BD2" s="50"/>
    </row>
    <row r="3" spans="1:56" customFormat="1" ht="45" x14ac:dyDescent="0.25">
      <c r="A3" s="29">
        <v>2</v>
      </c>
      <c r="B3" s="30"/>
      <c r="C3" s="30"/>
      <c r="D3" s="30" t="s">
        <v>54</v>
      </c>
      <c r="E3" s="30"/>
      <c r="F3" s="30" t="s">
        <v>55</v>
      </c>
      <c r="G3" s="31" t="s">
        <v>56</v>
      </c>
      <c r="H3" s="30" t="s">
        <v>57</v>
      </c>
      <c r="I3" s="30" t="s">
        <v>58</v>
      </c>
      <c r="J3" s="32" t="s">
        <v>59</v>
      </c>
      <c r="K3" s="32" t="s">
        <v>59</v>
      </c>
      <c r="L3" s="33" t="s">
        <v>60</v>
      </c>
      <c r="M3" s="30" t="s">
        <v>65</v>
      </c>
      <c r="N3" s="30"/>
      <c r="O3" s="30"/>
      <c r="P3" s="30" t="s">
        <v>62</v>
      </c>
      <c r="Q3" s="34">
        <v>14.1</v>
      </c>
      <c r="R3" s="30" t="s">
        <v>63</v>
      </c>
      <c r="S3" s="35">
        <v>36</v>
      </c>
      <c r="T3" s="35">
        <v>27</v>
      </c>
      <c r="U3" s="35">
        <v>21</v>
      </c>
      <c r="V3" s="36"/>
      <c r="W3" s="37">
        <v>1</v>
      </c>
      <c r="X3" s="38">
        <f>IF(S3="","",S3*T3*U3/1000000)</f>
        <v>2.0412E-2</v>
      </c>
      <c r="Y3" s="36">
        <v>56</v>
      </c>
      <c r="Z3" s="39">
        <f>IF(W3="","",Y3/X3*W3)</f>
        <v>2743.4842249657063</v>
      </c>
      <c r="AA3" s="40">
        <v>3200</v>
      </c>
      <c r="AB3" s="41">
        <f>IF(ISERROR(AA3/Z3),"",AA3/Z3)</f>
        <v>1.1664000000000001</v>
      </c>
      <c r="AC3" s="30" t="s">
        <v>64</v>
      </c>
      <c r="AD3" s="42">
        <v>0.191</v>
      </c>
      <c r="AE3" s="41">
        <f>IF(ISERROR(Q3*AD3),"",Q3*AD3)</f>
        <v>2.6930999999999998</v>
      </c>
      <c r="AF3" s="41">
        <f>IF(ISERROR(Q3+AB3+AE3),"",Q3+AB3+AE3)</f>
        <v>17.959499999999998</v>
      </c>
      <c r="AG3" s="43">
        <v>0.05</v>
      </c>
      <c r="AH3" s="41">
        <f>IF(ISERROR(AT3*AG3),"",AT3*AG3)</f>
        <v>1.645</v>
      </c>
      <c r="AI3" s="43">
        <v>0.06</v>
      </c>
      <c r="AJ3" s="41">
        <f>IF(ISERROR(AT3*AI3),"",AT3*AI3)</f>
        <v>1.9739999999999998</v>
      </c>
      <c r="AK3" s="44">
        <f>IF((AU3-AT3)&lt;2.5,2.5-(AU3-AT3),0)</f>
        <v>0.85499999999999687</v>
      </c>
      <c r="AL3" s="43">
        <v>0.1</v>
      </c>
      <c r="AM3" s="41">
        <f>IF(ISERROR(AT3*AL3),"",AT3*AL3)</f>
        <v>3.29</v>
      </c>
      <c r="AN3" s="45">
        <v>0</v>
      </c>
      <c r="AO3" s="43">
        <v>0</v>
      </c>
      <c r="AP3" s="41">
        <f>IF(ISERROR(AT3*AO3),"",AT3*AO3)</f>
        <v>0</v>
      </c>
      <c r="AQ3" s="41">
        <f>IF(ISERROR(AH3+AJ3+AK3+AM3+AP3),"",AH3+AJ3+AK3+AM3+AP3)</f>
        <v>7.7639999999999967</v>
      </c>
      <c r="AR3" s="41">
        <f>IF(ISERROR(AF3+AQ3),"",AF3+AQ3)</f>
        <v>25.723499999999994</v>
      </c>
      <c r="AS3" s="46">
        <f>IF(ISERROR((AT3-AR3)/AT3),"",(AT3-AR3)/AT3)</f>
        <v>0.21813069908814603</v>
      </c>
      <c r="AT3" s="47">
        <v>32.9</v>
      </c>
      <c r="AU3" s="48">
        <f>IF(ISERROR(AT3*1.05),"",AT3*1.05)</f>
        <v>34.545000000000002</v>
      </c>
      <c r="AV3" s="47">
        <v>69.989999999999995</v>
      </c>
      <c r="AW3" s="46">
        <f>IF(ISERROR((AV3-AT3)/AV3),"",(AV3-AT3)/AV3)</f>
        <v>0.52993284754964998</v>
      </c>
      <c r="AX3" s="46">
        <f>IF(ISERROR((AV3-AU3*1.07)/AV3),"",(AV3-AU3*1.07)/AV3)</f>
        <v>0.47187955422203159</v>
      </c>
      <c r="AY3" s="49"/>
      <c r="AZ3" s="30">
        <v>500</v>
      </c>
      <c r="BA3" s="41">
        <f>IF(ISERROR(AR3*AZ3),"",AR3*AZ3)</f>
        <v>12861.749999999996</v>
      </c>
      <c r="BB3" s="41">
        <f>IF(ISERROR(AT3*AZ3),"",AT3*AZ3)</f>
        <v>16450</v>
      </c>
      <c r="BC3" s="50"/>
      <c r="BD3" s="50"/>
    </row>
    <row r="4" spans="1:56" customFormat="1" ht="45" x14ac:dyDescent="0.25">
      <c r="A4" s="29">
        <v>3</v>
      </c>
      <c r="B4" s="30"/>
      <c r="C4" s="30"/>
      <c r="D4" s="30" t="s">
        <v>54</v>
      </c>
      <c r="E4" s="30"/>
      <c r="F4" s="30" t="s">
        <v>55</v>
      </c>
      <c r="G4" s="31" t="s">
        <v>56</v>
      </c>
      <c r="H4" s="30" t="s">
        <v>57</v>
      </c>
      <c r="I4" s="30" t="s">
        <v>58</v>
      </c>
      <c r="J4" s="32" t="s">
        <v>59</v>
      </c>
      <c r="K4" s="32" t="s">
        <v>59</v>
      </c>
      <c r="L4" s="33" t="s">
        <v>60</v>
      </c>
      <c r="M4" s="30" t="s">
        <v>66</v>
      </c>
      <c r="N4" s="30"/>
      <c r="O4" s="30"/>
      <c r="P4" s="30" t="s">
        <v>62</v>
      </c>
      <c r="Q4" s="34">
        <v>14.1</v>
      </c>
      <c r="R4" s="30" t="s">
        <v>63</v>
      </c>
      <c r="S4" s="35">
        <v>36</v>
      </c>
      <c r="T4" s="35">
        <v>27</v>
      </c>
      <c r="U4" s="35">
        <v>21</v>
      </c>
      <c r="V4" s="36"/>
      <c r="W4" s="37">
        <v>1</v>
      </c>
      <c r="X4" s="38">
        <f t="shared" ref="X4:X6" si="0">IF(S4="","",S4*T4*U4/1000000)</f>
        <v>2.0412E-2</v>
      </c>
      <c r="Y4" s="36">
        <v>56</v>
      </c>
      <c r="Z4" s="39">
        <f>IF(W4="","",Y4/X4*W4)</f>
        <v>2743.4842249657063</v>
      </c>
      <c r="AA4" s="40">
        <v>3200</v>
      </c>
      <c r="AB4" s="41">
        <f t="shared" ref="AB4:AB6" si="1">IF(ISERROR(AA4/Z4),"",AA4/Z4)</f>
        <v>1.1664000000000001</v>
      </c>
      <c r="AC4" s="30" t="s">
        <v>64</v>
      </c>
      <c r="AD4" s="42">
        <v>0.191</v>
      </c>
      <c r="AE4" s="41">
        <f t="shared" ref="AE4:AE6" si="2">IF(ISERROR(Q4*AD4),"",Q4*AD4)</f>
        <v>2.6930999999999998</v>
      </c>
      <c r="AF4" s="41">
        <f t="shared" ref="AF4:AF6" si="3">IF(ISERROR(Q4+AB4+AE4),"",Q4+AB4+AE4)</f>
        <v>17.959499999999998</v>
      </c>
      <c r="AG4" s="43">
        <v>0.05</v>
      </c>
      <c r="AH4" s="41">
        <f t="shared" ref="AH4:AH6" si="4">IF(ISERROR(AT4*AG4),"",AT4*AG4)</f>
        <v>1.645</v>
      </c>
      <c r="AI4" s="43">
        <v>0.06</v>
      </c>
      <c r="AJ4" s="41">
        <f t="shared" ref="AJ4:AJ6" si="5">IF(ISERROR(AT4*AI4),"",AT4*AI4)</f>
        <v>1.9739999999999998</v>
      </c>
      <c r="AK4" s="44">
        <f t="shared" ref="AK4:AK6" si="6">IF((AU4-AT4)&lt;2.5,2.5-(AU4-AT4),0)</f>
        <v>0.85499999999999687</v>
      </c>
      <c r="AL4" s="43">
        <v>0.1</v>
      </c>
      <c r="AM4" s="41">
        <f t="shared" ref="AM4:AM6" si="7">IF(ISERROR(AT4*AL4),"",AT4*AL4)</f>
        <v>3.29</v>
      </c>
      <c r="AN4" s="45">
        <v>0</v>
      </c>
      <c r="AO4" s="43">
        <v>0</v>
      </c>
      <c r="AP4" s="41">
        <f t="shared" ref="AP4:AP6" si="8">IF(ISERROR(AT4*AO4),"",AT4*AO4)</f>
        <v>0</v>
      </c>
      <c r="AQ4" s="41">
        <f t="shared" ref="AQ4:AQ6" si="9">IF(ISERROR(AH4+AJ4+AK4+AM4+AP4),"",AH4+AJ4+AK4+AM4+AP4)</f>
        <v>7.7639999999999967</v>
      </c>
      <c r="AR4" s="41">
        <f t="shared" ref="AR4:AR6" si="10">IF(ISERROR(AF4+AQ4),"",AF4+AQ4)</f>
        <v>25.723499999999994</v>
      </c>
      <c r="AS4" s="46">
        <f t="shared" ref="AS4:AS6" si="11">IF(ISERROR((AT4-AR4)/AT4),"",(AT4-AR4)/AT4)</f>
        <v>0.21813069908814603</v>
      </c>
      <c r="AT4" s="47">
        <v>32.9</v>
      </c>
      <c r="AU4" s="48">
        <f t="shared" ref="AU4:AU6" si="12">IF(ISERROR(AT4*1.05),"",AT4*1.05)</f>
        <v>34.545000000000002</v>
      </c>
      <c r="AV4" s="47">
        <v>69.989999999999995</v>
      </c>
      <c r="AW4" s="46">
        <f t="shared" ref="AW4:AW6" si="13">IF(ISERROR((AV4-AT4)/AV4),"",(AV4-AT4)/AV4)</f>
        <v>0.52993284754964998</v>
      </c>
      <c r="AX4" s="46">
        <f t="shared" ref="AX4:AX6" si="14">IF(ISERROR((AV4-AU4*1.07)/AV4),"",(AV4-AU4*1.07)/AV4)</f>
        <v>0.47187955422203159</v>
      </c>
      <c r="AY4" s="49"/>
      <c r="AZ4" s="30">
        <v>1000</v>
      </c>
      <c r="BA4" s="41">
        <f t="shared" ref="BA4:BA6" si="15">IF(ISERROR(AR4*AZ4),"",AR4*AZ4)</f>
        <v>25723.499999999993</v>
      </c>
      <c r="BB4" s="41">
        <f t="shared" ref="BB4:BB6" si="16">IF(ISERROR(AT4*AZ4),"",AT4*AZ4)</f>
        <v>32900</v>
      </c>
      <c r="BC4" s="50"/>
      <c r="BD4" s="50"/>
    </row>
    <row r="5" spans="1:56" customFormat="1" ht="45" x14ac:dyDescent="0.25">
      <c r="A5" s="29">
        <v>4</v>
      </c>
      <c r="B5" s="30"/>
      <c r="C5" s="30"/>
      <c r="D5" s="30" t="s">
        <v>54</v>
      </c>
      <c r="E5" s="30"/>
      <c r="F5" s="30" t="s">
        <v>55</v>
      </c>
      <c r="G5" s="31" t="s">
        <v>56</v>
      </c>
      <c r="H5" s="30" t="s">
        <v>57</v>
      </c>
      <c r="I5" s="30" t="s">
        <v>58</v>
      </c>
      <c r="J5" s="32" t="s">
        <v>59</v>
      </c>
      <c r="K5" s="32" t="s">
        <v>59</v>
      </c>
      <c r="L5" s="33" t="s">
        <v>60</v>
      </c>
      <c r="M5" s="30" t="s">
        <v>67</v>
      </c>
      <c r="N5" s="30"/>
      <c r="O5" s="30"/>
      <c r="P5" s="30" t="s">
        <v>62</v>
      </c>
      <c r="Q5" s="34">
        <v>14.1</v>
      </c>
      <c r="R5" s="30" t="s">
        <v>63</v>
      </c>
      <c r="S5" s="35">
        <v>36</v>
      </c>
      <c r="T5" s="35">
        <v>27</v>
      </c>
      <c r="U5" s="35">
        <v>21</v>
      </c>
      <c r="V5" s="36"/>
      <c r="W5" s="37">
        <v>1</v>
      </c>
      <c r="X5" s="38">
        <f t="shared" si="0"/>
        <v>2.0412E-2</v>
      </c>
      <c r="Y5" s="36">
        <v>56</v>
      </c>
      <c r="Z5" s="39">
        <f>IF(W5="","",Y5/X5*W5)</f>
        <v>2743.4842249657063</v>
      </c>
      <c r="AA5" s="40">
        <v>3200</v>
      </c>
      <c r="AB5" s="41">
        <f t="shared" si="1"/>
        <v>1.1664000000000001</v>
      </c>
      <c r="AC5" s="30" t="s">
        <v>64</v>
      </c>
      <c r="AD5" s="42">
        <v>0.191</v>
      </c>
      <c r="AE5" s="41">
        <f t="shared" si="2"/>
        <v>2.6930999999999998</v>
      </c>
      <c r="AF5" s="41">
        <f t="shared" si="3"/>
        <v>17.959499999999998</v>
      </c>
      <c r="AG5" s="43">
        <v>0.05</v>
      </c>
      <c r="AH5" s="41">
        <f t="shared" si="4"/>
        <v>1.645</v>
      </c>
      <c r="AI5" s="43">
        <v>0.06</v>
      </c>
      <c r="AJ5" s="41">
        <f t="shared" si="5"/>
        <v>1.9739999999999998</v>
      </c>
      <c r="AK5" s="44">
        <f t="shared" si="6"/>
        <v>0.85499999999999687</v>
      </c>
      <c r="AL5" s="43">
        <v>0.1</v>
      </c>
      <c r="AM5" s="41">
        <f t="shared" si="7"/>
        <v>3.29</v>
      </c>
      <c r="AN5" s="45">
        <v>0</v>
      </c>
      <c r="AO5" s="43">
        <v>0</v>
      </c>
      <c r="AP5" s="41">
        <f t="shared" si="8"/>
        <v>0</v>
      </c>
      <c r="AQ5" s="41">
        <f t="shared" si="9"/>
        <v>7.7639999999999967</v>
      </c>
      <c r="AR5" s="41">
        <f t="shared" si="10"/>
        <v>25.723499999999994</v>
      </c>
      <c r="AS5" s="46">
        <f t="shared" si="11"/>
        <v>0.21813069908814603</v>
      </c>
      <c r="AT5" s="47">
        <v>32.9</v>
      </c>
      <c r="AU5" s="48">
        <f t="shared" si="12"/>
        <v>34.545000000000002</v>
      </c>
      <c r="AV5" s="47">
        <v>69.989999999999995</v>
      </c>
      <c r="AW5" s="46">
        <f t="shared" si="13"/>
        <v>0.52993284754964998</v>
      </c>
      <c r="AX5" s="46">
        <f t="shared" si="14"/>
        <v>0.47187955422203159</v>
      </c>
      <c r="AY5" s="49"/>
      <c r="AZ5" s="30">
        <v>800</v>
      </c>
      <c r="BA5" s="41">
        <f t="shared" si="15"/>
        <v>20578.799999999996</v>
      </c>
      <c r="BB5" s="41">
        <f t="shared" si="16"/>
        <v>26320</v>
      </c>
      <c r="BC5" s="50"/>
      <c r="BD5" s="50"/>
    </row>
    <row r="6" spans="1:56" customFormat="1" ht="45" x14ac:dyDescent="0.25">
      <c r="A6" s="29">
        <v>5</v>
      </c>
      <c r="B6" s="30"/>
      <c r="C6" s="30"/>
      <c r="D6" s="30" t="s">
        <v>54</v>
      </c>
      <c r="E6" s="30"/>
      <c r="F6" s="30" t="s">
        <v>55</v>
      </c>
      <c r="G6" s="31" t="s">
        <v>56</v>
      </c>
      <c r="H6" s="30" t="s">
        <v>57</v>
      </c>
      <c r="I6" s="30" t="s">
        <v>58</v>
      </c>
      <c r="J6" s="32" t="s">
        <v>59</v>
      </c>
      <c r="K6" s="32" t="s">
        <v>59</v>
      </c>
      <c r="L6" s="33" t="s">
        <v>60</v>
      </c>
      <c r="M6" s="30" t="s">
        <v>68</v>
      </c>
      <c r="N6" s="30"/>
      <c r="O6" s="30"/>
      <c r="P6" s="30" t="s">
        <v>62</v>
      </c>
      <c r="Q6" s="34">
        <v>14.1</v>
      </c>
      <c r="R6" s="30" t="s">
        <v>63</v>
      </c>
      <c r="S6" s="35">
        <v>36</v>
      </c>
      <c r="T6" s="35">
        <v>27</v>
      </c>
      <c r="U6" s="35">
        <v>21</v>
      </c>
      <c r="V6" s="36"/>
      <c r="W6" s="37">
        <v>1</v>
      </c>
      <c r="X6" s="38">
        <f t="shared" si="0"/>
        <v>2.0412E-2</v>
      </c>
      <c r="Y6" s="36">
        <v>56</v>
      </c>
      <c r="Z6" s="39">
        <f t="shared" ref="Z6" si="17">IF(W6="","",Y6/X6*W6)</f>
        <v>2743.4842249657063</v>
      </c>
      <c r="AA6" s="40">
        <v>3200</v>
      </c>
      <c r="AB6" s="41">
        <f t="shared" si="1"/>
        <v>1.1664000000000001</v>
      </c>
      <c r="AC6" s="30" t="s">
        <v>64</v>
      </c>
      <c r="AD6" s="42">
        <v>0.191</v>
      </c>
      <c r="AE6" s="41">
        <f t="shared" si="2"/>
        <v>2.6930999999999998</v>
      </c>
      <c r="AF6" s="41">
        <f t="shared" si="3"/>
        <v>17.959499999999998</v>
      </c>
      <c r="AG6" s="43">
        <v>0.05</v>
      </c>
      <c r="AH6" s="41">
        <f t="shared" si="4"/>
        <v>1.645</v>
      </c>
      <c r="AI6" s="43">
        <v>0.06</v>
      </c>
      <c r="AJ6" s="41">
        <f t="shared" si="5"/>
        <v>1.9739999999999998</v>
      </c>
      <c r="AK6" s="44">
        <f t="shared" si="6"/>
        <v>0.85499999999999687</v>
      </c>
      <c r="AL6" s="43">
        <v>0.1</v>
      </c>
      <c r="AM6" s="41">
        <f t="shared" si="7"/>
        <v>3.29</v>
      </c>
      <c r="AN6" s="45">
        <v>0</v>
      </c>
      <c r="AO6" s="43">
        <v>0</v>
      </c>
      <c r="AP6" s="41">
        <f t="shared" si="8"/>
        <v>0</v>
      </c>
      <c r="AQ6" s="41">
        <f t="shared" si="9"/>
        <v>7.7639999999999967</v>
      </c>
      <c r="AR6" s="41">
        <f t="shared" si="10"/>
        <v>25.723499999999994</v>
      </c>
      <c r="AS6" s="46">
        <f t="shared" si="11"/>
        <v>0.21813069908814603</v>
      </c>
      <c r="AT6" s="47">
        <v>32.9</v>
      </c>
      <c r="AU6" s="41">
        <f t="shared" si="12"/>
        <v>34.545000000000002</v>
      </c>
      <c r="AV6" s="47">
        <v>69.989999999999995</v>
      </c>
      <c r="AW6" s="46">
        <f t="shared" si="13"/>
        <v>0.52993284754964998</v>
      </c>
      <c r="AX6" s="46">
        <f t="shared" si="14"/>
        <v>0.47187955422203159</v>
      </c>
      <c r="AY6" s="51"/>
      <c r="AZ6" s="30">
        <v>500</v>
      </c>
      <c r="BA6" s="41">
        <f t="shared" si="15"/>
        <v>12861.749999999996</v>
      </c>
      <c r="BB6" s="41">
        <f t="shared" si="16"/>
        <v>16450</v>
      </c>
    </row>
  </sheetData>
  <sheetProtection insertRows="0" deleteRows="0" sort="0"/>
  <protectedRanges>
    <protectedRange sqref="AE2:AJ6 AL2:AS6 X2:Z6 K2:K6 A2:J2 A3:I5 A6:C6 A7:J234 L7:AU234 J3:J6 N6:P6 L2:R2 L3:P5 Q3:R6 AW2:AY6 V6 AB2:AB6" name="Range1"/>
    <protectedRange sqref="S2:V2 V3:V5 S3:U6" name="Range1_2"/>
    <protectedRange sqref="AA2:AA6" name="Range1_3"/>
    <protectedRange sqref="AC2:AD6" name="Range1_4"/>
    <protectedRange sqref="AV2:AV6" name="Range1_5"/>
    <protectedRange sqref="AZ2:AZ6" name="Range1_6"/>
    <protectedRange sqref="AK2:AK6" name="Range1_1"/>
    <protectedRange sqref="AU2:AU6" name="Range1_7"/>
    <protectedRange sqref="K7:K249" name="Range1_1_1"/>
  </protectedRanges>
  <phoneticPr fontId="2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F2:F6</xm:sqref>
        </x14:dataValidation>
        <x14:dataValidation type="list" allowBlank="1" showInputMessage="1" showErrorMessage="1">
          <x14:formula1>
            <xm:f>[1]ValueSelect!#REF!</xm:f>
          </x14:formula1>
          <xm:sqref>E2:E6</xm:sqref>
        </x14:dataValidation>
        <x14:dataValidation type="list" allowBlank="1" showInputMessage="1" showErrorMessage="1">
          <x14:formula1>
            <xm:f>[1]ValueSelect!#REF!</xm:f>
          </x14:formula1>
          <xm:sqref>D2:D6</xm:sqref>
        </x14:dataValidation>
        <x14:dataValidation type="list" allowBlank="1" showInputMessage="1" showErrorMessage="1">
          <x14:formula1>
            <xm:f>[1]Data!#REF!</xm:f>
          </x14:formula1>
          <xm:sqref>R2:R6</xm:sqref>
        </x14:dataValidation>
        <x14:dataValidation type="list" allowBlank="1" showInputMessage="1" showErrorMessage="1">
          <x14:formula1>
            <xm:f>[1]Data!#REF!</xm:f>
          </x14:formula1>
          <xm:sqref>P2:P6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2026-03-23T08:30:39Z</dcterms:created>
  <dcterms:modified xsi:type="dcterms:W3CDTF">2026-03-23T08:31:14Z</dcterms:modified>
</cp:coreProperties>
</file>