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56D75C1-05D7-4667-A32F-286E09E36B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mni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" i="7" l="1"/>
  <c r="AW7" i="7"/>
  <c r="AM7" i="7" s="1"/>
  <c r="AB7" i="7"/>
  <c r="AC7" i="7" s="1"/>
  <c r="AE7" i="7" s="1"/>
  <c r="BA6" i="7"/>
  <c r="AX6" i="7"/>
  <c r="AW6" i="7" s="1"/>
  <c r="AB6" i="7"/>
  <c r="AC6" i="7" s="1"/>
  <c r="AE6" i="7" s="1"/>
  <c r="BA5" i="7"/>
  <c r="AX5" i="7"/>
  <c r="AW5" i="7" s="1"/>
  <c r="AB5" i="7"/>
  <c r="AC5" i="7" s="1"/>
  <c r="AE5" i="7" s="1"/>
  <c r="BA4" i="7"/>
  <c r="AW4" i="7"/>
  <c r="AM4" i="7" s="1"/>
  <c r="AC4" i="7"/>
  <c r="AE4" i="7" s="1"/>
  <c r="AB4" i="7"/>
  <c r="BA3" i="7"/>
  <c r="AX3" i="7"/>
  <c r="AW3" i="7"/>
  <c r="AK3" i="7" s="1"/>
  <c r="AB3" i="7"/>
  <c r="AC3" i="7" s="1"/>
  <c r="AE3" i="7" s="1"/>
  <c r="BA2" i="7"/>
  <c r="AX2" i="7"/>
  <c r="AW2" i="7"/>
  <c r="AM2" i="7" s="1"/>
  <c r="AK2" i="7"/>
  <c r="AB2" i="7"/>
  <c r="AC2" i="7" s="1"/>
  <c r="AE2" i="7" s="1"/>
  <c r="AP2" i="7" l="1"/>
  <c r="AS7" i="7"/>
  <c r="AS4" i="7"/>
  <c r="AS2" i="7"/>
  <c r="AK4" i="7"/>
  <c r="AO2" i="7"/>
  <c r="AK7" i="7"/>
  <c r="AO5" i="7"/>
  <c r="AM5" i="7"/>
  <c r="AS5" i="7"/>
  <c r="AK5" i="7"/>
  <c r="AP5" i="7"/>
  <c r="AH2" i="7"/>
  <c r="AI2" i="7" s="1"/>
  <c r="AH3" i="7"/>
  <c r="AI3" i="7" s="1"/>
  <c r="AH4" i="7"/>
  <c r="AI4" i="7" s="1"/>
  <c r="AS6" i="7"/>
  <c r="AK6" i="7"/>
  <c r="AP6" i="7"/>
  <c r="AO6" i="7"/>
  <c r="AM6" i="7"/>
  <c r="AH5" i="7"/>
  <c r="AI5" i="7" s="1"/>
  <c r="AH6" i="7"/>
  <c r="AI6" i="7" s="1"/>
  <c r="AH7" i="7"/>
  <c r="AI7" i="7" s="1"/>
  <c r="AM3" i="7"/>
  <c r="AO4" i="7"/>
  <c r="AO7" i="7"/>
  <c r="AS3" i="7"/>
  <c r="AO3" i="7"/>
  <c r="AP4" i="7"/>
  <c r="AP7" i="7"/>
  <c r="AP3" i="7"/>
  <c r="AT2" i="7" l="1"/>
  <c r="AT3" i="7"/>
  <c r="AT4" i="7"/>
  <c r="AU2" i="7"/>
  <c r="AV2" i="7" s="1"/>
  <c r="AT7" i="7"/>
  <c r="AU7" i="7" s="1"/>
  <c r="AV7" i="7" s="1"/>
  <c r="AU3" i="7"/>
  <c r="AV3" i="7" s="1"/>
  <c r="AU4" i="7"/>
  <c r="AV4" i="7" s="1"/>
  <c r="AT5" i="7"/>
  <c r="AU5" i="7" s="1"/>
  <c r="AV5" i="7" s="1"/>
  <c r="AT6" i="7"/>
  <c r="AU6" i="7" s="1"/>
  <c r="AV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<sst xmlns="http://schemas.openxmlformats.org/spreadsheetml/2006/main" count="129" uniqueCount="72">
  <si>
    <t>Elena</t>
  </si>
  <si>
    <t>Brand</t>
  </si>
  <si>
    <t>Madison Park Essentials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</si>
  <si>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</si>
  <si>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</si>
  <si>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</si>
  <si>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</si>
  <si>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</si>
  <si>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</si>
  <si>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</si>
  <si>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</si>
  <si>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</si>
  <si>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</si>
  <si>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</si>
  <si>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</si>
  <si>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</si>
  <si>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</si>
  <si>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</si>
  <si>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</si>
  <si>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</si>
  <si>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</si>
  <si>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</si>
  <si>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</si>
  <si>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</si>
  <si>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</si>
  <si>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</si>
  <si>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</si>
  <si>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</si>
  <si>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</si>
  <si>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</si>
  <si>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</si>
  <si>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</si>
  <si>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</si>
  <si>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</si>
  <si>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</si>
  <si>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</si>
  <si>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</si>
  <si>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</si>
  <si>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</si>
  <si>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</si>
  <si>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</si>
  <si>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</si>
  <si>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</si>
  <si>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</si>
  <si>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</si>
  <si>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</si>
  <si>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</si>
  <si>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</si>
  <si>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</si>
  <si>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</si>
  <si>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</si>
  <si>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</si>
  <si>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</si>
  <si>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</si>
  <si>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</si>
  <si>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</si>
  <si>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Qnty- Omni</t>
  </si>
  <si>
    <t>Qnty- Pureplay</t>
  </si>
  <si>
    <t>1st shipment with production lead time</t>
  </si>
  <si>
    <t xml:space="preserve">2nd shipment 8wks after 1st shipment
</t>
  </si>
  <si>
    <t>4 Pieces Comforter Set</t>
  </si>
  <si>
    <r>
      <rPr>
        <sz val="11"/>
        <rFont val="Calibri"/>
        <family val="2"/>
      </rPr>
      <t xml:space="preserve">Comforter/Shams: 95gsm </t>
    </r>
    <r>
      <rPr>
        <sz val="11"/>
        <color rgb="FFFF0000"/>
        <rFont val="Calibri"/>
        <family val="2"/>
      </rPr>
      <t>digital print</t>
    </r>
    <r>
      <rPr>
        <sz val="11"/>
        <rFont val="Calibri"/>
        <family val="2"/>
      </rPr>
      <t xml:space="preserve"> floral MF face, check </t>
    </r>
    <r>
      <rPr>
        <sz val="11"/>
        <color rgb="FFFF0000"/>
        <rFont val="Calibri"/>
        <family val="2"/>
      </rPr>
      <t>disperse print</t>
    </r>
    <r>
      <rPr>
        <sz val="11"/>
        <rFont val="Calibri"/>
        <family val="2"/>
      </rPr>
      <t xml:space="preserve"> reverse, ruffle edge on three side edge and pillow shams. 200gsm comforter poly filling.
Dec Pillows: poly cover with poly fill.</t>
    </r>
  </si>
  <si>
    <t>Face: 100%polyester Back: 100%polyester</t>
  </si>
  <si>
    <t>Twin/Twin XL: 66x90"/20*26+2"(1)/12*20''/16*16''+1.5"</t>
  </si>
  <si>
    <t>Blue</t>
  </si>
  <si>
    <t>Set</t>
  </si>
  <si>
    <t>Compressed/Knocked Down</t>
  </si>
  <si>
    <t>9404.40.9022</t>
  </si>
  <si>
    <t>5 Pieces Comforter Set</t>
  </si>
  <si>
    <t>Full/Queen: 90x90"/20*26+2"(2)//12*20''/16*16''+1.5"</t>
  </si>
  <si>
    <t>King: 104x90"/20*36+2"(2)/12*20''/16*16''+1.5"</t>
  </si>
  <si>
    <t>Pink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</si>
</sst>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0_);[Red]\(0\)"/>
    <numFmt numFmtId="183" formatCode="[$$-481]#,##0.00_);[Red]\([$$-481]#,##0.00\)"/>
    <numFmt numFmtId="184" formatCode="0.00_);[Red]\(0.00\)"/>
  </numFmts>
  <fonts count="9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0" fontId="3" fillId="0" borderId="0"/>
    <xf numFmtId="0" fontId="3" fillId="0" borderId="0"/>
    <xf numFmtId="0" fontId="7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54">
    <xf numFmtId="0" fontId="0" fillId="0" borderId="0" xfId="0">
      <alignment vertical="center"/>
    </xf>
    <xf numFmtId="0" fontId="2" fillId="0" borderId="1" xfId="0" applyFont="1" applyBorder="1" applyAlignment="1">
      <alignment wrapText="1"/>
    </xf>
    <xf numFmtId="0" fontId="2" fillId="0" borderId="0" xfId="10" applyAlignment="1">
      <alignment wrapText="1"/>
    </xf>
    <xf numFmtId="0" fontId="1" fillId="0" borderId="1" xfId="10" applyFont="1" applyBorder="1" applyAlignment="1">
      <alignment horizontal="center" wrapText="1"/>
    </xf>
    <xf numFmtId="0" fontId="1" fillId="4" borderId="1" xfId="10" applyFont="1" applyFill="1" applyBorder="1" applyAlignment="1">
      <alignment horizontal="center" wrapText="1"/>
    </xf>
    <xf numFmtId="0" fontId="4" fillId="4" borderId="1" xfId="10" applyFont="1" applyFill="1" applyBorder="1" applyAlignment="1">
      <alignment horizontal="center" wrapText="1"/>
    </xf>
    <xf numFmtId="0" fontId="4" fillId="5" borderId="1" xfId="10" applyFont="1" applyFill="1" applyBorder="1" applyAlignment="1">
      <alignment horizontal="center" wrapText="1"/>
    </xf>
    <xf numFmtId="0" fontId="1" fillId="5" borderId="1" xfId="10" applyFont="1" applyFill="1" applyBorder="1" applyAlignment="1">
      <alignment horizontal="center" wrapText="1"/>
    </xf>
    <xf numFmtId="179" fontId="1" fillId="3" borderId="1" xfId="10" applyNumberFormat="1" applyFont="1" applyFill="1" applyBorder="1" applyAlignment="1">
      <alignment horizontal="center" wrapText="1"/>
    </xf>
    <xf numFmtId="2" fontId="1" fillId="3" borderId="1" xfId="10" applyNumberFormat="1" applyFont="1" applyFill="1" applyBorder="1" applyAlignment="1">
      <alignment horizontal="center" wrapText="1"/>
    </xf>
    <xf numFmtId="178" fontId="6" fillId="3" borderId="1" xfId="11" applyNumberFormat="1" applyFont="1" applyFill="1" applyBorder="1" applyAlignment="1">
      <alignment wrapText="1"/>
    </xf>
    <xf numFmtId="178" fontId="1" fillId="6" borderId="3" xfId="10" applyNumberFormat="1" applyFont="1" applyFill="1" applyBorder="1" applyAlignment="1">
      <alignment horizontal="center" wrapText="1"/>
    </xf>
    <xf numFmtId="178" fontId="1" fillId="3" borderId="1" xfId="10" applyNumberFormat="1" applyFont="1" applyFill="1" applyBorder="1" applyAlignment="1">
      <alignment horizontal="center" wrapText="1"/>
    </xf>
    <xf numFmtId="0" fontId="4" fillId="0" borderId="1" xfId="10" applyFont="1" applyBorder="1" applyAlignment="1">
      <alignment horizontal="center" wrapText="1"/>
    </xf>
    <xf numFmtId="180" fontId="1" fillId="0" borderId="1" xfId="10" applyNumberFormat="1" applyFont="1" applyBorder="1" applyAlignment="1">
      <alignment horizontal="center" wrapText="1"/>
    </xf>
    <xf numFmtId="2" fontId="1" fillId="0" borderId="1" xfId="10" applyNumberFormat="1" applyFont="1" applyBorder="1" applyAlignment="1">
      <alignment horizontal="center" wrapText="1"/>
    </xf>
    <xf numFmtId="1" fontId="1" fillId="0" borderId="1" xfId="10" applyNumberFormat="1" applyFont="1" applyBorder="1" applyAlignment="1">
      <alignment horizontal="center" wrapText="1"/>
    </xf>
    <xf numFmtId="181" fontId="6" fillId="0" borderId="1" xfId="11" applyNumberFormat="1" applyFont="1" applyBorder="1" applyAlignment="1">
      <alignment wrapText="1"/>
    </xf>
    <xf numFmtId="1" fontId="6" fillId="0" borderId="1" xfId="11" applyNumberFormat="1" applyFont="1" applyBorder="1" applyAlignment="1">
      <alignment wrapText="1"/>
    </xf>
    <xf numFmtId="178" fontId="6" fillId="0" borderId="1" xfId="11" applyNumberFormat="1" applyFont="1" applyBorder="1" applyAlignment="1">
      <alignment wrapText="1"/>
    </xf>
    <xf numFmtId="10" fontId="1" fillId="0" borderId="1" xfId="10" applyNumberFormat="1" applyFont="1" applyBorder="1" applyAlignment="1">
      <alignment horizontal="center" wrapText="1"/>
    </xf>
    <xf numFmtId="178" fontId="6" fillId="2" borderId="1" xfId="11" applyNumberFormat="1" applyFont="1" applyFill="1" applyBorder="1" applyAlignment="1">
      <alignment wrapText="1"/>
    </xf>
    <xf numFmtId="10" fontId="6" fillId="2" borderId="1" xfId="11" applyNumberFormat="1" applyFont="1" applyFill="1" applyBorder="1" applyAlignment="1">
      <alignment wrapText="1"/>
    </xf>
    <xf numFmtId="178" fontId="1" fillId="2" borderId="1" xfId="10" applyNumberFormat="1" applyFont="1" applyFill="1" applyBorder="1" applyAlignment="1">
      <alignment horizontal="center" wrapText="1"/>
    </xf>
    <xf numFmtId="10" fontId="1" fillId="2" borderId="1" xfId="10" applyNumberFormat="1" applyFont="1" applyFill="1" applyBorder="1" applyAlignment="1">
      <alignment horizontal="center" wrapText="1"/>
    </xf>
    <xf numFmtId="0" fontId="1" fillId="7" borderId="1" xfId="10" applyFont="1" applyFill="1" applyBorder="1" applyAlignment="1">
      <alignment horizontal="center" wrapText="1"/>
    </xf>
    <xf numFmtId="0" fontId="3" fillId="8" borderId="1" xfId="2" applyFill="1" applyBorder="1" applyAlignment="1">
      <alignment horizontal="center" vertical="center" wrapText="1"/>
    </xf>
    <xf numFmtId="0" fontId="2" fillId="9" borderId="0" xfId="10" applyFill="1" applyAlignment="1">
      <alignment wrapText="1"/>
    </xf>
    <xf numFmtId="0" fontId="2" fillId="0" borderId="1" xfId="10" applyBorder="1" applyAlignment="1">
      <alignment horizontal="center" wrapText="1"/>
    </xf>
    <xf numFmtId="0" fontId="2" fillId="0" borderId="1" xfId="10" applyBorder="1" applyAlignment="1">
      <alignment wrapText="1"/>
    </xf>
    <xf numFmtId="0" fontId="2" fillId="5" borderId="1" xfId="0" applyFont="1" applyFill="1" applyBorder="1" applyAlignment="1">
      <alignment wrapText="1"/>
    </xf>
    <xf numFmtId="49" fontId="2" fillId="5" borderId="1" xfId="0" applyNumberFormat="1" applyFont="1" applyFill="1" applyBorder="1" applyAlignment="1">
      <alignment wrapText="1"/>
    </xf>
    <xf numFmtId="2" fontId="2" fillId="0" borderId="1" xfId="10" applyNumberFormat="1" applyBorder="1" applyAlignment="1">
      <alignment wrapText="1"/>
    </xf>
    <xf numFmtId="178" fontId="2" fillId="10" borderId="1" xfId="5" applyNumberFormat="1" applyFont="1" applyFill="1" applyBorder="1" applyAlignment="1">
      <alignment wrapText="1"/>
    </xf>
    <xf numFmtId="178" fontId="2" fillId="0" borderId="1" xfId="10" applyNumberFormat="1" applyBorder="1" applyAlignment="1">
      <alignment wrapText="1"/>
    </xf>
    <xf numFmtId="180" fontId="2" fillId="0" borderId="1" xfId="10" applyNumberFormat="1" applyBorder="1" applyAlignment="1">
      <alignment wrapText="1"/>
    </xf>
    <xf numFmtId="1" fontId="2" fillId="0" borderId="1" xfId="10" applyNumberFormat="1" applyBorder="1" applyAlignment="1">
      <alignment wrapText="1"/>
    </xf>
    <xf numFmtId="181" fontId="2" fillId="10" borderId="1" xfId="10" applyNumberFormat="1" applyFill="1" applyBorder="1" applyAlignment="1">
      <alignment wrapText="1"/>
    </xf>
    <xf numFmtId="1" fontId="2" fillId="10" borderId="1" xfId="10" applyNumberFormat="1" applyFill="1" applyBorder="1" applyAlignment="1">
      <alignment wrapText="1"/>
    </xf>
    <xf numFmtId="178" fontId="2" fillId="10" borderId="1" xfId="10" applyNumberFormat="1" applyFill="1" applyBorder="1" applyAlignment="1">
      <alignment wrapText="1"/>
    </xf>
    <xf numFmtId="10" fontId="2" fillId="0" borderId="1" xfId="10" applyNumberFormat="1" applyBorder="1" applyAlignment="1">
      <alignment wrapText="1"/>
    </xf>
    <xf numFmtId="10" fontId="2" fillId="10" borderId="1" xfId="9" applyNumberFormat="1" applyFont="1" applyFill="1" applyBorder="1" applyAlignment="1">
      <alignment wrapText="1"/>
    </xf>
    <xf numFmtId="182" fontId="2" fillId="0" borderId="1" xfId="10" applyNumberFormat="1" applyBorder="1" applyAlignment="1">
      <alignment horizontal="center" wrapText="1"/>
    </xf>
    <xf numFmtId="182" fontId="2" fillId="0" borderId="1" xfId="10" applyNumberFormat="1" applyBorder="1" applyAlignment="1">
      <alignment wrapText="1"/>
    </xf>
    <xf numFmtId="0" fontId="1" fillId="11" borderId="1" xfId="10" applyFont="1" applyFill="1" applyBorder="1" applyAlignment="1">
      <alignment horizontal="center" wrapText="1"/>
    </xf>
    <xf numFmtId="183" fontId="2" fillId="0" borderId="1" xfId="10" applyNumberFormat="1" applyBorder="1" applyAlignment="1">
      <alignment vertical="top" wrapText="1"/>
    </xf>
    <xf numFmtId="184" fontId="2" fillId="0" borderId="1" xfId="10" applyNumberFormat="1" applyBorder="1" applyAlignment="1">
      <alignment wrapText="1"/>
    </xf>
    <xf numFmtId="176" fontId="2" fillId="0" borderId="1" xfId="10" applyNumberFormat="1" applyBorder="1" applyAlignment="1">
      <alignment wrapText="1"/>
    </xf>
    <xf numFmtId="0" fontId="2" fillId="0" borderId="2" xfId="10" applyBorder="1" applyAlignment="1">
      <alignment horizontal="center"/>
    </xf>
    <xf numFmtId="0" fontId="2" fillId="0" borderId="4" xfId="10" applyBorder="1" applyAlignment="1">
      <alignment horizontal="center"/>
    </xf>
    <xf numFmtId="0" fontId="2" fillId="0" borderId="5" xfId="10" applyBorder="1" applyAlignment="1">
      <alignment horizontal="center"/>
    </xf>
    <xf numFmtId="0" fontId="2" fillId="0" borderId="2" xfId="10" applyBorder="1" applyAlignment="1">
      <alignment horizontal="center" vertical="center" wrapText="1"/>
    </xf>
    <xf numFmtId="0" fontId="2" fillId="0" borderId="4" xfId="10" applyBorder="1" applyAlignment="1">
      <alignment horizontal="center" vertical="center" wrapText="1"/>
    </xf>
    <xf numFmtId="0" fontId="2" fillId="0" borderId="5" xfId="10" applyBorder="1" applyAlignment="1">
      <alignment horizontal="center" vertical="center" wrapText="1"/>
    </xf>
  </cellXfs>
  <cellStyles count="12">
    <cellStyle name="Currency 2" xfId="5" xr:uid="{00000000-0005-0000-0000-000035000000}"/>
    <cellStyle name="Currency 2 3 2" xfId="4" xr:uid="{00000000-0005-0000-0000-000034000000}"/>
    <cellStyle name="Currency_Sheet1 2" xfId="3" xr:uid="{00000000-0005-0000-0000-000033000000}"/>
    <cellStyle name="Normal 2" xfId="10" xr:uid="{00000000-0005-0000-0000-00003A000000}"/>
    <cellStyle name="Normal 2 18 2" xfId="11" xr:uid="{00000000-0005-0000-0000-00003B000000}"/>
    <cellStyle name="Normal_Copy of Request For Quote -- updated by VV on 043008 FINAL FINAL (4)" xfId="8" xr:uid="{00000000-0005-0000-0000-000038000000}"/>
    <cellStyle name="Normal_Fashion Bedding Fall 2012 2" xfId="2" xr:uid="{00000000-0005-0000-0000-000032000000}"/>
    <cellStyle name="Percent 2" xfId="9" xr:uid="{00000000-0005-0000-0000-000039000000}"/>
    <cellStyle name="Style 1" xfId="6" xr:uid="{00000000-0005-0000-0000-000036000000}"/>
    <cellStyle name="常规" xfId="0" builtinId="0"/>
    <cellStyle name="常规 8" xfId="7" xr:uid="{00000000-0005-0000-0000-000037000000}"/>
    <cellStyle name="样式 1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Adult%202025\Adele\&#26032;&#39068;&#33394;\192.168.20.8\Users\Lululin\Desktop\Adult%202025\Darcy\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1" Type="http://schemas.openxmlformats.org/officeDocument/2006/relationships/externalLinkPath" Target="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Adult%202025\Adele\&#26032;&#39068;&#33394;\192.168.20.8\Users\Lululin\Desktop\Adult%202025\Darcy\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92.168.20.8/joyce/customer/CS/CS%20stock%20list(ET)-081030.xls" TargetMode="External"/><Relationship Id="rId1" Type="http://schemas.openxmlformats.org/officeDocument/2006/relationships/externalLinkPath" Target="/Users/Lululin/Desktop/Adult%202025/Adele/&#26032;&#39068;&#33394;/192.168.20.8/Users/Lululin/Desktop/Adult%202025/Darcy/192.168.20.8/joyce/customer/CS/CS%20stock%20list(ET)-0810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JLA%20Ecomm-%20MP%20Darcy%20commitment-%200927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1" Type="http://schemas.openxmlformats.org/officeDocument/2006/relationships/externalLinkPath" Target="/Users/Lululin/Desktop/Adult%202025/Adele/&#26032;&#39068;&#33394;/192.168.20.8/Users/Lululin/Desktop/Adult%202025/Darcy/192.168.20.8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Lululin/Desktop/Adult%202025/Adele/&#26032;&#39068;&#33394;/192.168.20.8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joyce/customer/CS/CS%20stock%20list(ET)-081030.xls" TargetMode="External"/><Relationship Id="rId1" Type="http://schemas.openxmlformats.org/officeDocument/2006/relationships/externalLinkPath" Target="/Users/Lululin/Desktop/Adult%202025/Adele/&#26032;&#39068;&#33394;/192.168.20.8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EA158D5E" TargetMode="External"/><Relationship Id="rId1" Type="http://schemas.openxmlformats.org/officeDocument/2006/relationships/externalLinkPath" Target="file:///\\EA158D5E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836D0814" TargetMode="External"/><Relationship Id="rId1" Type="http://schemas.openxmlformats.org/officeDocument/2006/relationships/externalLinkPath" Target="file:///\\836D0814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8ACE7EE/Temporary%20Inter" TargetMode="External"/><Relationship Id="rId1" Type="http://schemas.openxmlformats.org/officeDocument/2006/relationships/externalLinkPath" Target="/Users/Lululin/Desktop/Adult%202025/Adele/&#26032;&#39068;&#33394;/192.168.20.8/Users/Lululin/Desktop/Adult%202025/Darcy/18ACE7EE/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92.168.20.8/SLard%20-%20Design/Customs%20Memo/Master%20Copy%20Quote%20Sheet%202.xls" TargetMode="External"/><Relationship Id="rId1" Type="http://schemas.openxmlformats.org/officeDocument/2006/relationships/externalLinkPath" Target="/Users/Lululin/Desktop/Adult%202025/Adele/&#26032;&#39068;&#33394;/192.168.20.8/Users/Lululin/Desktop/Adult%202025/Darcy/192.168.20.8/SLard%20-%20Design/Customs%20Memo/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eSelect"/>
      <sheetName val="Dat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F7"/>
  <sheetViews>
    <sheetView tabSelected="1" topLeftCell="K1" zoomScale="70" zoomScaleNormal="70" workbookViewId="0">
      <selection activeCell="Q4" sqref="Q4"/>
    </sheetView>
  </sheetViews>
  <sheetFormatPr defaultColWidth="9.25" defaultRowHeight="13.5" x14ac:dyDescent="0.15"/>
  <cols>
    <col min="2" max="2" width="22.625" customWidth="1"/>
    <col min="3" max="3" width="16.5" customWidth="1"/>
    <col min="4" max="4" width="21.75" customWidth="1"/>
    <col min="5" max="5" width="11.5" customWidth="1"/>
    <col min="6" max="6" width="10.75" customWidth="1"/>
    <col min="8" max="8" width="19.75" customWidth="1"/>
    <col min="9" max="9" width="18.125" customWidth="1"/>
    <col min="10" max="10" width="50.75" customWidth="1"/>
    <col min="11" max="11" width="17.25" customWidth="1"/>
    <col min="12" max="12" width="25.3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4.75" customWidth="1"/>
    <col min="41" max="46" width="9.25" customWidth="1"/>
    <col min="47" max="52" width="11.875" customWidth="1"/>
    <col min="53" max="53" width="14.25" customWidth="1"/>
    <col min="54" max="55" width="9.25" customWidth="1"/>
    <col min="56" max="57" width="9.25" hidden="1" customWidth="1"/>
    <col min="58" max="58" width="33" customWidth="1"/>
  </cols>
  <sheetData>
    <row r="1" spans="1:58" s="2" customFormat="1" ht="63.6" customHeight="1" x14ac:dyDescent="0.25">
      <c r="A1" s="3" t="s">
        <v>5</v>
      </c>
      <c r="B1" s="3" t="s">
        <v>6</v>
      </c>
      <c r="C1" s="4" t="s">
        <v>7</v>
      </c>
      <c r="D1" s="5" t="s">
        <v>1</v>
      </c>
      <c r="E1" s="5" t="s">
        <v>3</v>
      </c>
      <c r="F1" s="6" t="s">
        <v>8</v>
      </c>
      <c r="G1" s="4" t="s">
        <v>9</v>
      </c>
      <c r="H1" s="7" t="s">
        <v>10</v>
      </c>
      <c r="I1" s="7" t="s">
        <v>11</v>
      </c>
      <c r="J1" s="7" t="s">
        <v>12</v>
      </c>
      <c r="K1" s="7" t="s">
        <v>13</v>
      </c>
      <c r="L1" s="7" t="s">
        <v>14</v>
      </c>
      <c r="M1" s="7" t="s">
        <v>15</v>
      </c>
      <c r="N1" s="4" t="s">
        <v>16</v>
      </c>
      <c r="O1" s="4" t="s">
        <v>17</v>
      </c>
      <c r="P1" s="7" t="s">
        <v>18</v>
      </c>
      <c r="Q1" s="8" t="s">
        <v>19</v>
      </c>
      <c r="R1" s="9" t="s">
        <v>20</v>
      </c>
      <c r="S1" s="10" t="s">
        <v>21</v>
      </c>
      <c r="T1" s="11" t="s">
        <v>22</v>
      </c>
      <c r="U1" s="12" t="s">
        <v>23</v>
      </c>
      <c r="V1" s="13" t="s">
        <v>24</v>
      </c>
      <c r="W1" s="14" t="s">
        <v>25</v>
      </c>
      <c r="X1" s="14" t="s">
        <v>26</v>
      </c>
      <c r="Y1" s="14" t="s">
        <v>27</v>
      </c>
      <c r="Z1" s="15" t="s">
        <v>28</v>
      </c>
      <c r="AA1" s="16" t="s">
        <v>29</v>
      </c>
      <c r="AB1" s="17" t="s">
        <v>30</v>
      </c>
      <c r="AC1" s="18" t="s">
        <v>31</v>
      </c>
      <c r="AD1" s="3" t="s">
        <v>32</v>
      </c>
      <c r="AE1" s="19" t="s">
        <v>33</v>
      </c>
      <c r="AF1" s="3" t="s">
        <v>34</v>
      </c>
      <c r="AG1" s="20" t="s">
        <v>35</v>
      </c>
      <c r="AH1" s="19" t="s">
        <v>36</v>
      </c>
      <c r="AI1" s="19" t="s">
        <v>37</v>
      </c>
      <c r="AJ1" s="20" t="s">
        <v>38</v>
      </c>
      <c r="AK1" s="19" t="s">
        <v>39</v>
      </c>
      <c r="AL1" s="20" t="s">
        <v>40</v>
      </c>
      <c r="AM1" s="19" t="s">
        <v>41</v>
      </c>
      <c r="AN1" s="20" t="s">
        <v>42</v>
      </c>
      <c r="AO1" s="19" t="s">
        <v>43</v>
      </c>
      <c r="AP1" s="19" t="s">
        <v>44</v>
      </c>
      <c r="AQ1" s="13" t="s">
        <v>45</v>
      </c>
      <c r="AR1" s="20" t="s">
        <v>46</v>
      </c>
      <c r="AS1" s="19" t="s">
        <v>47</v>
      </c>
      <c r="AT1" s="19" t="s">
        <v>48</v>
      </c>
      <c r="AU1" s="21" t="s">
        <v>49</v>
      </c>
      <c r="AV1" s="22" t="s">
        <v>50</v>
      </c>
      <c r="AW1" s="21" t="s">
        <v>51</v>
      </c>
      <c r="AX1" s="21" t="s">
        <v>52</v>
      </c>
      <c r="AY1" s="23" t="s">
        <v>53</v>
      </c>
      <c r="AZ1" s="24" t="s">
        <v>54</v>
      </c>
      <c r="BA1" s="44" t="s">
        <v>55</v>
      </c>
      <c r="BB1" s="25" t="s">
        <v>56</v>
      </c>
      <c r="BC1" s="25" t="s">
        <v>57</v>
      </c>
      <c r="BD1" s="26" t="s">
        <v>58</v>
      </c>
      <c r="BE1" s="26" t="s">
        <v>59</v>
      </c>
      <c r="BF1" s="27"/>
    </row>
    <row r="2" spans="1:58" s="2" customFormat="1" ht="60.95" customHeight="1" x14ac:dyDescent="0.25">
      <c r="A2" s="28">
        <v>1</v>
      </c>
      <c r="B2" s="48"/>
      <c r="C2" s="51"/>
      <c r="D2" s="1" t="s">
        <v>2</v>
      </c>
      <c r="E2" s="29"/>
      <c r="F2" s="1" t="s">
        <v>4</v>
      </c>
      <c r="G2" s="29" t="s">
        <v>0</v>
      </c>
      <c r="H2" s="29" t="s">
        <v>60</v>
      </c>
      <c r="I2" s="29" t="s">
        <v>60</v>
      </c>
      <c r="J2" s="45" t="s">
        <v>61</v>
      </c>
      <c r="K2" s="29" t="s">
        <v>62</v>
      </c>
      <c r="L2" s="29" t="s">
        <v>63</v>
      </c>
      <c r="M2" s="29" t="s">
        <v>64</v>
      </c>
      <c r="N2" s="30"/>
      <c r="O2" s="31"/>
      <c r="P2" s="29" t="s">
        <v>65</v>
      </c>
      <c r="Q2" s="46">
        <v>84.2</v>
      </c>
      <c r="R2" s="32">
        <v>7.75</v>
      </c>
      <c r="S2" s="33">
        <v>10.86</v>
      </c>
      <c r="T2" s="33">
        <v>10.86</v>
      </c>
      <c r="U2" s="34"/>
      <c r="V2" s="29" t="s">
        <v>66</v>
      </c>
      <c r="W2" s="35">
        <v>43</v>
      </c>
      <c r="X2" s="35">
        <v>33</v>
      </c>
      <c r="Y2" s="35">
        <v>18</v>
      </c>
      <c r="Z2" s="32">
        <v>2</v>
      </c>
      <c r="AA2" s="36">
        <v>1</v>
      </c>
      <c r="AB2" s="37">
        <f t="shared" ref="AB2:AB7" si="0">IF(W2="","",W2*X2*Y2/1000000)</f>
        <v>2.5541999999999999E-2</v>
      </c>
      <c r="AC2" s="38">
        <f t="shared" ref="AC2:AC7" si="1">IF(AA2="","",65/AB2*AA2)</f>
        <v>2544.828126223475</v>
      </c>
      <c r="AD2" s="47">
        <v>3700</v>
      </c>
      <c r="AE2" s="39">
        <f t="shared" ref="AE2:AE7" si="2">IF(ISERROR(AD2/AC2),"",AD2/AC2)</f>
        <v>1.4539292307692309</v>
      </c>
      <c r="AF2" s="29" t="s">
        <v>67</v>
      </c>
      <c r="AG2" s="40">
        <v>0.1</v>
      </c>
      <c r="AH2" s="39">
        <f t="shared" ref="AH2:AH7" si="3">IF(ISERROR(T2*AG2),"",T2*AG2)</f>
        <v>1.0860000000000001</v>
      </c>
      <c r="AI2" s="39">
        <f t="shared" ref="AI2:AI7" si="4">IF(ISERROR(T2+AE2+AH2),"",T2+AE2+AH2)</f>
        <v>13.39992923076923</v>
      </c>
      <c r="AJ2" s="40">
        <v>0.06</v>
      </c>
      <c r="AK2" s="39">
        <f t="shared" ref="AK2:AK7" si="5">IF(ISERROR(AW2*AJ2),"",AW2*AJ2)</f>
        <v>1.714</v>
      </c>
      <c r="AL2" s="40">
        <v>0.1</v>
      </c>
      <c r="AM2" s="39">
        <f t="shared" ref="AM2:AM7" si="6">IF(ISERROR(AW2*AL2),"",AW2*AL2)</f>
        <v>2.8566666666666669</v>
      </c>
      <c r="AN2" s="40">
        <v>0.1</v>
      </c>
      <c r="AO2" s="39">
        <f t="shared" ref="AO2:AO7" si="7">IF(ISERROR(AW2*AN2),"",AW2*AN2)</f>
        <v>2.8566666666666669</v>
      </c>
      <c r="AP2" s="39">
        <f t="shared" ref="AP2:AP7" si="8">IF((AX2-AW2)&lt;2.5,2.5-(AX2-AW2),0)</f>
        <v>1.0716666666666654</v>
      </c>
      <c r="AQ2" s="29"/>
      <c r="AR2" s="40"/>
      <c r="AS2" s="39">
        <f t="shared" ref="AS2:AS7" si="9">IF(ISERROR(AW2*AR2),"",AW2*AR2)</f>
        <v>0</v>
      </c>
      <c r="AT2" s="39">
        <f t="shared" ref="AT2:AT7" si="10">IF(ISERROR(AK2+AM2+AO2+AP2+AS2),"",AK2+AM2+AO2+AP2+AS2)</f>
        <v>8.4989999999999988</v>
      </c>
      <c r="AU2" s="39">
        <f t="shared" ref="AU2:AU7" si="11">IF(ISERROR(AI2+AT2),"",AI2+AT2)</f>
        <v>21.898929230769227</v>
      </c>
      <c r="AV2" s="41">
        <f t="shared" ref="AV2:AV7" si="12">IF(ISERROR((AW2-AU2)/AW2),"",(AW2-AU2)/AW2)</f>
        <v>0.23340971187505624</v>
      </c>
      <c r="AW2" s="39">
        <f t="shared" ref="AW2:AW7" si="13">IF(AX2="","",AX2/1.05)</f>
        <v>28.566666666666666</v>
      </c>
      <c r="AX2" s="39">
        <f t="shared" ref="AX2:AX6" si="14">IF(ISERROR(AY2*(1-AZ2)),"",AY2*(1-AZ2))</f>
        <v>29.995000000000001</v>
      </c>
      <c r="AY2" s="34">
        <v>59.99</v>
      </c>
      <c r="AZ2" s="40">
        <v>0.5</v>
      </c>
      <c r="BA2" s="42">
        <f t="shared" ref="BA2:BA7" si="15">SUM(BB2:BC2)</f>
        <v>280</v>
      </c>
      <c r="BB2" s="43">
        <v>150</v>
      </c>
      <c r="BC2" s="29">
        <v>130</v>
      </c>
      <c r="BD2" s="36"/>
      <c r="BE2" s="43"/>
    </row>
    <row r="3" spans="1:58" s="2" customFormat="1" ht="60.95" customHeight="1" x14ac:dyDescent="0.25">
      <c r="A3" s="28">
        <v>2</v>
      </c>
      <c r="B3" s="49"/>
      <c r="C3" s="52"/>
      <c r="D3" s="1" t="s">
        <v>2</v>
      </c>
      <c r="E3" s="29"/>
      <c r="F3" s="1" t="s">
        <v>4</v>
      </c>
      <c r="G3" s="29" t="s">
        <v>0</v>
      </c>
      <c r="H3" s="29" t="s">
        <v>68</v>
      </c>
      <c r="I3" s="29" t="s">
        <v>68</v>
      </c>
      <c r="J3" s="45" t="s">
        <v>61</v>
      </c>
      <c r="K3" s="29" t="s">
        <v>62</v>
      </c>
      <c r="L3" s="29" t="s">
        <v>69</v>
      </c>
      <c r="M3" s="29" t="s">
        <v>64</v>
      </c>
      <c r="N3" s="30"/>
      <c r="O3" s="31"/>
      <c r="P3" s="29" t="s">
        <v>65</v>
      </c>
      <c r="Q3" s="46">
        <v>103.4</v>
      </c>
      <c r="R3" s="32">
        <v>7.75</v>
      </c>
      <c r="S3" s="33">
        <v>13.341935483870968</v>
      </c>
      <c r="T3" s="33">
        <v>13.341935483870968</v>
      </c>
      <c r="U3" s="34"/>
      <c r="V3" s="29" t="s">
        <v>66</v>
      </c>
      <c r="W3" s="35">
        <v>43</v>
      </c>
      <c r="X3" s="35">
        <v>33</v>
      </c>
      <c r="Y3" s="35">
        <v>21</v>
      </c>
      <c r="Z3" s="32">
        <v>2</v>
      </c>
      <c r="AA3" s="36">
        <v>1</v>
      </c>
      <c r="AB3" s="37">
        <f t="shared" si="0"/>
        <v>2.9798999999999999E-2</v>
      </c>
      <c r="AC3" s="38">
        <f t="shared" si="1"/>
        <v>2181.2812510486929</v>
      </c>
      <c r="AD3" s="47">
        <v>3700</v>
      </c>
      <c r="AE3" s="39">
        <f t="shared" si="2"/>
        <v>1.6962507692307693</v>
      </c>
      <c r="AF3" s="29" t="s">
        <v>67</v>
      </c>
      <c r="AG3" s="40">
        <v>0.1</v>
      </c>
      <c r="AH3" s="39">
        <f t="shared" si="3"/>
        <v>1.3341935483870968</v>
      </c>
      <c r="AI3" s="39">
        <f t="shared" si="4"/>
        <v>16.372379801488833</v>
      </c>
      <c r="AJ3" s="40">
        <v>0.06</v>
      </c>
      <c r="AK3" s="39">
        <f t="shared" si="5"/>
        <v>1.9997142857142853</v>
      </c>
      <c r="AL3" s="40">
        <v>0.1</v>
      </c>
      <c r="AM3" s="39">
        <f t="shared" si="6"/>
        <v>3.3328571428571423</v>
      </c>
      <c r="AN3" s="40">
        <v>0.1</v>
      </c>
      <c r="AO3" s="39">
        <f t="shared" si="7"/>
        <v>3.3328571428571423</v>
      </c>
      <c r="AP3" s="39">
        <f t="shared" si="8"/>
        <v>0.83357142857142463</v>
      </c>
      <c r="AQ3" s="29"/>
      <c r="AR3" s="40"/>
      <c r="AS3" s="39">
        <f t="shared" si="9"/>
        <v>0</v>
      </c>
      <c r="AT3" s="39">
        <f t="shared" si="10"/>
        <v>9.4989999999999952</v>
      </c>
      <c r="AU3" s="39">
        <f t="shared" si="11"/>
        <v>25.871379801488828</v>
      </c>
      <c r="AV3" s="41">
        <f t="shared" si="12"/>
        <v>0.2237477127714452</v>
      </c>
      <c r="AW3" s="39">
        <f t="shared" si="13"/>
        <v>33.328571428571422</v>
      </c>
      <c r="AX3" s="39">
        <f t="shared" si="14"/>
        <v>34.994999999999997</v>
      </c>
      <c r="AY3" s="34">
        <v>69.989999999999995</v>
      </c>
      <c r="AZ3" s="40">
        <v>0.5</v>
      </c>
      <c r="BA3" s="42">
        <f t="shared" si="15"/>
        <v>1010</v>
      </c>
      <c r="BB3" s="43">
        <v>460</v>
      </c>
      <c r="BC3" s="29">
        <v>550</v>
      </c>
      <c r="BD3" s="36"/>
      <c r="BE3" s="43"/>
    </row>
    <row r="4" spans="1:58" s="2" customFormat="1" ht="60.95" customHeight="1" x14ac:dyDescent="0.25">
      <c r="A4" s="28">
        <v>3</v>
      </c>
      <c r="B4" s="50"/>
      <c r="C4" s="53"/>
      <c r="D4" s="1" t="s">
        <v>2</v>
      </c>
      <c r="E4" s="29"/>
      <c r="F4" s="1" t="s">
        <v>4</v>
      </c>
      <c r="G4" s="29" t="s">
        <v>0</v>
      </c>
      <c r="H4" s="29" t="s">
        <v>68</v>
      </c>
      <c r="I4" s="29" t="s">
        <v>68</v>
      </c>
      <c r="J4" s="45" t="s">
        <v>61</v>
      </c>
      <c r="K4" s="29" t="s">
        <v>62</v>
      </c>
      <c r="L4" s="29" t="s">
        <v>70</v>
      </c>
      <c r="M4" s="29" t="s">
        <v>64</v>
      </c>
      <c r="N4" s="30"/>
      <c r="O4" s="30"/>
      <c r="P4" s="29" t="s">
        <v>65</v>
      </c>
      <c r="Q4" s="46">
        <v>114.5</v>
      </c>
      <c r="R4" s="32">
        <v>7.75</v>
      </c>
      <c r="S4" s="33">
        <v>14.77</v>
      </c>
      <c r="T4" s="33">
        <v>14.77</v>
      </c>
      <c r="U4" s="34"/>
      <c r="V4" s="29" t="s">
        <v>66</v>
      </c>
      <c r="W4" s="35">
        <v>43</v>
      </c>
      <c r="X4" s="35">
        <v>33</v>
      </c>
      <c r="Y4" s="35">
        <v>21</v>
      </c>
      <c r="Z4" s="32">
        <v>2</v>
      </c>
      <c r="AA4" s="36">
        <v>1</v>
      </c>
      <c r="AB4" s="37">
        <f t="shared" si="0"/>
        <v>2.9798999999999999E-2</v>
      </c>
      <c r="AC4" s="38">
        <f t="shared" si="1"/>
        <v>2181.2812510486929</v>
      </c>
      <c r="AD4" s="47">
        <v>3700</v>
      </c>
      <c r="AE4" s="39">
        <f t="shared" si="2"/>
        <v>1.6962507692307693</v>
      </c>
      <c r="AF4" s="29" t="s">
        <v>67</v>
      </c>
      <c r="AG4" s="40">
        <v>0.1</v>
      </c>
      <c r="AH4" s="39">
        <f t="shared" si="3"/>
        <v>1.4770000000000001</v>
      </c>
      <c r="AI4" s="39">
        <f t="shared" si="4"/>
        <v>17.943250769230769</v>
      </c>
      <c r="AJ4" s="40">
        <v>0.06</v>
      </c>
      <c r="AK4" s="39">
        <f t="shared" si="5"/>
        <v>2.2851428571428571</v>
      </c>
      <c r="AL4" s="40">
        <v>0.1</v>
      </c>
      <c r="AM4" s="39">
        <f t="shared" si="6"/>
        <v>3.8085714285714292</v>
      </c>
      <c r="AN4" s="40">
        <v>0.1</v>
      </c>
      <c r="AO4" s="39">
        <f t="shared" si="7"/>
        <v>3.8085714285714292</v>
      </c>
      <c r="AP4" s="39">
        <f t="shared" si="8"/>
        <v>0.59571428571428697</v>
      </c>
      <c r="AQ4" s="29"/>
      <c r="AR4" s="40"/>
      <c r="AS4" s="39">
        <f t="shared" si="9"/>
        <v>0</v>
      </c>
      <c r="AT4" s="39">
        <f t="shared" si="10"/>
        <v>10.498000000000003</v>
      </c>
      <c r="AU4" s="39">
        <f t="shared" si="11"/>
        <v>28.44125076923077</v>
      </c>
      <c r="AV4" s="41">
        <f t="shared" si="12"/>
        <v>0.25323047492642398</v>
      </c>
      <c r="AW4" s="39">
        <f t="shared" si="13"/>
        <v>38.085714285714289</v>
      </c>
      <c r="AX4" s="39">
        <v>39.99</v>
      </c>
      <c r="AY4" s="34">
        <v>79.989999999999995</v>
      </c>
      <c r="AZ4" s="40">
        <v>0.5</v>
      </c>
      <c r="BA4" s="42">
        <f t="shared" si="15"/>
        <v>410</v>
      </c>
      <c r="BB4" s="43">
        <v>220</v>
      </c>
      <c r="BC4" s="29">
        <v>190</v>
      </c>
      <c r="BD4" s="36"/>
      <c r="BE4" s="43"/>
    </row>
    <row r="5" spans="1:58" s="2" customFormat="1" ht="60.95" customHeight="1" x14ac:dyDescent="0.25">
      <c r="A5" s="28">
        <v>4</v>
      </c>
      <c r="B5" s="48"/>
      <c r="C5" s="51"/>
      <c r="D5" s="1" t="s">
        <v>2</v>
      </c>
      <c r="E5" s="29"/>
      <c r="F5" s="1" t="s">
        <v>4</v>
      </c>
      <c r="G5" s="29" t="s">
        <v>0</v>
      </c>
      <c r="H5" s="29" t="s">
        <v>60</v>
      </c>
      <c r="I5" s="29" t="s">
        <v>60</v>
      </c>
      <c r="J5" s="45" t="s">
        <v>61</v>
      </c>
      <c r="K5" s="29" t="s">
        <v>62</v>
      </c>
      <c r="L5" s="29" t="s">
        <v>63</v>
      </c>
      <c r="M5" s="29" t="s">
        <v>71</v>
      </c>
      <c r="N5" s="30"/>
      <c r="O5" s="31"/>
      <c r="P5" s="29" t="s">
        <v>65</v>
      </c>
      <c r="Q5" s="46">
        <v>84.2</v>
      </c>
      <c r="R5" s="32">
        <v>7.75</v>
      </c>
      <c r="S5" s="33">
        <v>10.86</v>
      </c>
      <c r="T5" s="33">
        <v>10.86</v>
      </c>
      <c r="U5" s="34"/>
      <c r="V5" s="29" t="s">
        <v>66</v>
      </c>
      <c r="W5" s="35">
        <v>43</v>
      </c>
      <c r="X5" s="35">
        <v>33</v>
      </c>
      <c r="Y5" s="35">
        <v>18</v>
      </c>
      <c r="Z5" s="32">
        <v>2</v>
      </c>
      <c r="AA5" s="36">
        <v>1</v>
      </c>
      <c r="AB5" s="37">
        <f t="shared" si="0"/>
        <v>2.5541999999999999E-2</v>
      </c>
      <c r="AC5" s="38">
        <f t="shared" si="1"/>
        <v>2544.828126223475</v>
      </c>
      <c r="AD5" s="47">
        <v>3700</v>
      </c>
      <c r="AE5" s="39">
        <f t="shared" si="2"/>
        <v>1.4539292307692309</v>
      </c>
      <c r="AF5" s="29" t="s">
        <v>67</v>
      </c>
      <c r="AG5" s="40">
        <v>0.1</v>
      </c>
      <c r="AH5" s="39">
        <f t="shared" si="3"/>
        <v>1.0860000000000001</v>
      </c>
      <c r="AI5" s="39">
        <f t="shared" si="4"/>
        <v>13.39992923076923</v>
      </c>
      <c r="AJ5" s="40">
        <v>0.06</v>
      </c>
      <c r="AK5" s="39">
        <f t="shared" si="5"/>
        <v>1.714</v>
      </c>
      <c r="AL5" s="40">
        <v>0.1</v>
      </c>
      <c r="AM5" s="39">
        <f t="shared" si="6"/>
        <v>2.8566666666666669</v>
      </c>
      <c r="AN5" s="40">
        <v>0.1</v>
      </c>
      <c r="AO5" s="39">
        <f t="shared" si="7"/>
        <v>2.8566666666666669</v>
      </c>
      <c r="AP5" s="39">
        <f t="shared" si="8"/>
        <v>1.0716666666666654</v>
      </c>
      <c r="AQ5" s="29"/>
      <c r="AR5" s="40"/>
      <c r="AS5" s="39">
        <f t="shared" si="9"/>
        <v>0</v>
      </c>
      <c r="AT5" s="39">
        <f t="shared" si="10"/>
        <v>8.4989999999999988</v>
      </c>
      <c r="AU5" s="39">
        <f t="shared" si="11"/>
        <v>21.898929230769227</v>
      </c>
      <c r="AV5" s="41">
        <f t="shared" si="12"/>
        <v>0.23340971187505624</v>
      </c>
      <c r="AW5" s="39">
        <f t="shared" si="13"/>
        <v>28.566666666666666</v>
      </c>
      <c r="AX5" s="39">
        <f t="shared" si="14"/>
        <v>29.995000000000001</v>
      </c>
      <c r="AY5" s="34">
        <v>59.99</v>
      </c>
      <c r="AZ5" s="40">
        <v>0.5</v>
      </c>
      <c r="BA5" s="42">
        <f t="shared" si="15"/>
        <v>190</v>
      </c>
      <c r="BB5" s="43">
        <v>90</v>
      </c>
      <c r="BC5" s="29">
        <v>100</v>
      </c>
      <c r="BD5" s="36"/>
      <c r="BE5" s="43"/>
    </row>
    <row r="6" spans="1:58" s="2" customFormat="1" ht="60.95" customHeight="1" x14ac:dyDescent="0.25">
      <c r="A6" s="28">
        <v>5</v>
      </c>
      <c r="B6" s="49"/>
      <c r="C6" s="52"/>
      <c r="D6" s="1" t="s">
        <v>2</v>
      </c>
      <c r="E6" s="29"/>
      <c r="F6" s="1" t="s">
        <v>4</v>
      </c>
      <c r="G6" s="29" t="s">
        <v>0</v>
      </c>
      <c r="H6" s="29" t="s">
        <v>68</v>
      </c>
      <c r="I6" s="29" t="s">
        <v>68</v>
      </c>
      <c r="J6" s="45" t="s">
        <v>61</v>
      </c>
      <c r="K6" s="29" t="s">
        <v>62</v>
      </c>
      <c r="L6" s="29" t="s">
        <v>69</v>
      </c>
      <c r="M6" s="29" t="s">
        <v>71</v>
      </c>
      <c r="N6" s="30"/>
      <c r="O6" s="31"/>
      <c r="P6" s="29" t="s">
        <v>65</v>
      </c>
      <c r="Q6" s="46">
        <v>103.4</v>
      </c>
      <c r="R6" s="32">
        <v>7.75</v>
      </c>
      <c r="S6" s="33">
        <v>13.34</v>
      </c>
      <c r="T6" s="33">
        <v>13.34</v>
      </c>
      <c r="U6" s="34"/>
      <c r="V6" s="29" t="s">
        <v>66</v>
      </c>
      <c r="W6" s="35">
        <v>43</v>
      </c>
      <c r="X6" s="35">
        <v>33</v>
      </c>
      <c r="Y6" s="35">
        <v>21</v>
      </c>
      <c r="Z6" s="32">
        <v>2</v>
      </c>
      <c r="AA6" s="36">
        <v>1</v>
      </c>
      <c r="AB6" s="37">
        <f t="shared" si="0"/>
        <v>2.9798999999999999E-2</v>
      </c>
      <c r="AC6" s="38">
        <f t="shared" si="1"/>
        <v>2181.2812510486929</v>
      </c>
      <c r="AD6" s="47">
        <v>3700</v>
      </c>
      <c r="AE6" s="39">
        <f t="shared" si="2"/>
        <v>1.6962507692307693</v>
      </c>
      <c r="AF6" s="29" t="s">
        <v>67</v>
      </c>
      <c r="AG6" s="40">
        <v>0.1</v>
      </c>
      <c r="AH6" s="39">
        <f t="shared" si="3"/>
        <v>1.3340000000000001</v>
      </c>
      <c r="AI6" s="39">
        <f t="shared" si="4"/>
        <v>16.370250769230768</v>
      </c>
      <c r="AJ6" s="40">
        <v>0.06</v>
      </c>
      <c r="AK6" s="39">
        <f t="shared" si="5"/>
        <v>1.9997142857142853</v>
      </c>
      <c r="AL6" s="40">
        <v>0.1</v>
      </c>
      <c r="AM6" s="39">
        <f t="shared" si="6"/>
        <v>3.3328571428571423</v>
      </c>
      <c r="AN6" s="40">
        <v>0.1</v>
      </c>
      <c r="AO6" s="39">
        <f t="shared" si="7"/>
        <v>3.3328571428571423</v>
      </c>
      <c r="AP6" s="39">
        <f t="shared" si="8"/>
        <v>0.83357142857142463</v>
      </c>
      <c r="AQ6" s="29"/>
      <c r="AR6" s="40"/>
      <c r="AS6" s="39">
        <f t="shared" si="9"/>
        <v>0</v>
      </c>
      <c r="AT6" s="39">
        <f t="shared" si="10"/>
        <v>9.4989999999999952</v>
      </c>
      <c r="AU6" s="39">
        <f t="shared" si="11"/>
        <v>25.869250769230764</v>
      </c>
      <c r="AV6" s="41">
        <f t="shared" si="12"/>
        <v>0.22381159286491478</v>
      </c>
      <c r="AW6" s="39">
        <f t="shared" si="13"/>
        <v>33.328571428571422</v>
      </c>
      <c r="AX6" s="39">
        <f t="shared" si="14"/>
        <v>34.994999999999997</v>
      </c>
      <c r="AY6" s="34">
        <v>69.989999999999995</v>
      </c>
      <c r="AZ6" s="40">
        <v>0.5</v>
      </c>
      <c r="BA6" s="42">
        <f t="shared" si="15"/>
        <v>900</v>
      </c>
      <c r="BB6" s="43">
        <v>460</v>
      </c>
      <c r="BC6" s="29">
        <v>440</v>
      </c>
      <c r="BD6" s="36"/>
      <c r="BE6" s="43"/>
    </row>
    <row r="7" spans="1:58" s="2" customFormat="1" ht="60.95" customHeight="1" x14ac:dyDescent="0.25">
      <c r="A7" s="28">
        <v>6</v>
      </c>
      <c r="B7" s="50"/>
      <c r="C7" s="53"/>
      <c r="D7" s="1" t="s">
        <v>2</v>
      </c>
      <c r="E7" s="29"/>
      <c r="F7" s="1" t="s">
        <v>4</v>
      </c>
      <c r="G7" s="29" t="s">
        <v>0</v>
      </c>
      <c r="H7" s="29" t="s">
        <v>68</v>
      </c>
      <c r="I7" s="29" t="s">
        <v>68</v>
      </c>
      <c r="J7" s="45" t="s">
        <v>61</v>
      </c>
      <c r="K7" s="29" t="s">
        <v>62</v>
      </c>
      <c r="L7" s="29" t="s">
        <v>70</v>
      </c>
      <c r="M7" s="29" t="s">
        <v>71</v>
      </c>
      <c r="N7" s="30"/>
      <c r="O7" s="30"/>
      <c r="P7" s="29" t="s">
        <v>65</v>
      </c>
      <c r="Q7" s="46">
        <v>114.5</v>
      </c>
      <c r="R7" s="32">
        <v>7.75</v>
      </c>
      <c r="S7" s="33">
        <v>14.77</v>
      </c>
      <c r="T7" s="33">
        <v>14.77</v>
      </c>
      <c r="U7" s="34"/>
      <c r="V7" s="29" t="s">
        <v>66</v>
      </c>
      <c r="W7" s="35">
        <v>43</v>
      </c>
      <c r="X7" s="35">
        <v>33</v>
      </c>
      <c r="Y7" s="35">
        <v>21</v>
      </c>
      <c r="Z7" s="32">
        <v>2</v>
      </c>
      <c r="AA7" s="36">
        <v>1</v>
      </c>
      <c r="AB7" s="37">
        <f t="shared" si="0"/>
        <v>2.9798999999999999E-2</v>
      </c>
      <c r="AC7" s="38">
        <f t="shared" si="1"/>
        <v>2181.2812510486929</v>
      </c>
      <c r="AD7" s="47">
        <v>3700</v>
      </c>
      <c r="AE7" s="39">
        <f t="shared" si="2"/>
        <v>1.6962507692307693</v>
      </c>
      <c r="AF7" s="29" t="s">
        <v>67</v>
      </c>
      <c r="AG7" s="40">
        <v>0.1</v>
      </c>
      <c r="AH7" s="39">
        <f t="shared" si="3"/>
        <v>1.4770000000000001</v>
      </c>
      <c r="AI7" s="39">
        <f t="shared" si="4"/>
        <v>17.943250769230769</v>
      </c>
      <c r="AJ7" s="40">
        <v>0.06</v>
      </c>
      <c r="AK7" s="39">
        <f t="shared" si="5"/>
        <v>2.2851428571428571</v>
      </c>
      <c r="AL7" s="40">
        <v>0.1</v>
      </c>
      <c r="AM7" s="39">
        <f t="shared" si="6"/>
        <v>3.8085714285714292</v>
      </c>
      <c r="AN7" s="40">
        <v>0.1</v>
      </c>
      <c r="AO7" s="39">
        <f t="shared" si="7"/>
        <v>3.8085714285714292</v>
      </c>
      <c r="AP7" s="39">
        <f t="shared" si="8"/>
        <v>0.59571428571428697</v>
      </c>
      <c r="AQ7" s="29"/>
      <c r="AR7" s="40"/>
      <c r="AS7" s="39">
        <f t="shared" si="9"/>
        <v>0</v>
      </c>
      <c r="AT7" s="39">
        <f t="shared" si="10"/>
        <v>10.498000000000003</v>
      </c>
      <c r="AU7" s="39">
        <f t="shared" si="11"/>
        <v>28.44125076923077</v>
      </c>
      <c r="AV7" s="41">
        <f t="shared" si="12"/>
        <v>0.25323047492642398</v>
      </c>
      <c r="AW7" s="39">
        <f t="shared" si="13"/>
        <v>38.085714285714289</v>
      </c>
      <c r="AX7" s="39">
        <v>39.99</v>
      </c>
      <c r="AY7" s="34">
        <v>79.989999999999995</v>
      </c>
      <c r="AZ7" s="40">
        <v>0.5</v>
      </c>
      <c r="BA7" s="42">
        <f t="shared" si="15"/>
        <v>300</v>
      </c>
      <c r="BB7" s="43">
        <v>170</v>
      </c>
      <c r="BC7" s="29">
        <v>130</v>
      </c>
      <c r="BD7" s="36"/>
      <c r="BE7" s="43"/>
    </row>
  </sheetData>
  <protectedRanges>
    <protectedRange sqref="A2:B4 E2:F4 M2:S2 AZ2:AZ4 R3 M3:Q4 S3:S4 Z2:AF2 AH2:AX4 AA3:AF4 Z3:Z7 T2:V4" name="Range1"/>
    <protectedRange sqref="K2:K4" name="Range1_1"/>
    <protectedRange sqref="C2:C4" name="Range1_2"/>
    <protectedRange sqref="G2:G4" name="Range1_4"/>
  </protectedRanges>
  <mergeCells count="4">
    <mergeCell ref="B2:B4"/>
    <mergeCell ref="B5:B7"/>
    <mergeCell ref="C2:C4"/>
    <mergeCell ref="C5:C7"/>
  </mergeCells>
  <phoneticPr fontId="8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D2:D7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E2:E7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F2:F7</xm:sqref>
        </x14:dataValidation>
        <x14:dataValidation type="list" allowBlank="1" showInputMessage="1" showErrorMessage="1" xr:uid="{00000000-0002-0000-0100-000003000000}">
          <x14:formula1>
            <xm:f>'\\192.168.20.8\Users\Lululin\Desktop\Adult 2025\Darcy\[JLA Ecomm- MP Darcy commitment- 09272025.xlsx]Data'!#REF!</xm:f>
          </x14:formula1>
          <xm:sqref>P2:P4 V2:V4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2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7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</rangeList>
  <rangeList sheetStid="12" master="" otherUserPermission="visible">
    <arrUserId title="Range1" rangeCreator="" othersAccessPermission="edit"/>
    <arrUserId title="Range1_1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  <arrUserId title="Range1_8" rangeCreator="" othersAccessPermission="edit"/>
    <arrUserId title="Range1_2" rangeCreator="" othersAccessPermission="edit"/>
  </rangeList>
  <rangeList sheetStid="10" master="" otherUserPermission="visible"/>
  <rangeList sheetStid="11" master="" otherUserPermission="visible"/>
  <rangeList sheetStid="15" master="" otherUserPermission="visible"/>
  <rangeList sheetStid="16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Omni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2024-02-12T22:17:00Z</dcterms:created>
  <dcterms:modified xsi:type="dcterms:W3CDTF">2026-03-17T05:56:32Z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DBC228D7586748D2BC304A2AB892D7BB_12</vt:lpwstr>
  </property>
</Properties>
</file>