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[3]Sheet1!$DW$2:$DW$3</definedName>
    <definedName name="colour">#REF!</definedName>
    <definedName name="CON">'[4]317-TOP'!#REF!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[3]Sheet1!$EC$2:$EC$3</definedName>
    <definedName name="HBC">'[5]Spec Sheet'!#REF!</definedName>
    <definedName name="HGBBB">'[6]317-TOP'!#REF!</definedName>
    <definedName name="HGHG">'[6]317-TOP'!#REF!</definedName>
    <definedName name="Home_Décor">#REF!</definedName>
    <definedName name="Home_Décor.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[3]Sheet1!$EE$2:$EE$3</definedName>
    <definedName name="Pet_Care">#REF!</definedName>
    <definedName name="Pillow_Shams">#REF!</definedName>
    <definedName name="Pillowcases">#REF!</definedName>
    <definedName name="PORT_IFF">[8]a!$A$10:$B$35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[3]Sheet1!$EF$2:$EF$3</definedName>
    <definedName name="Window_Treatments_Hardware_Accessories">#REF!</definedName>
    <definedName name="Window_Treatments_Hardware_Accessories.">#REF!</definedName>
    <definedName name="wood">[3]Sheet1!$EG$2:$EG$3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2" i="1" l="1"/>
  <c r="BQ3" i="1"/>
  <c r="BQ4" i="1"/>
  <c r="BQ5" i="1"/>
  <c r="BQ6" i="1"/>
  <c r="BQ7" i="1"/>
  <c r="AP2" i="1"/>
  <c r="AR2" i="1"/>
  <c r="AT2" i="1"/>
  <c r="AW2" i="1"/>
  <c r="AZ2" i="1"/>
  <c r="BC2" i="1"/>
  <c r="BD2" i="1"/>
  <c r="BE2" i="1"/>
  <c r="BP2" i="1"/>
  <c r="U3" i="1"/>
  <c r="AP3" i="1"/>
  <c r="AR3" i="1"/>
  <c r="AT3" i="1"/>
  <c r="AW3" i="1"/>
  <c r="AZ3" i="1"/>
  <c r="BC3" i="1"/>
  <c r="BD3" i="1"/>
  <c r="BE3" i="1"/>
  <c r="BP3" i="1"/>
  <c r="AP4" i="1"/>
  <c r="AR4" i="1"/>
  <c r="AT4" i="1"/>
  <c r="AW4" i="1"/>
  <c r="AZ4" i="1"/>
  <c r="BC4" i="1"/>
  <c r="BD4" i="1"/>
  <c r="BE4" i="1"/>
  <c r="BP4" i="1"/>
  <c r="AP5" i="1"/>
  <c r="AR5" i="1"/>
  <c r="AT5" i="1"/>
  <c r="AW5" i="1"/>
  <c r="AZ5" i="1"/>
  <c r="BC5" i="1"/>
  <c r="BD5" i="1"/>
  <c r="BE5" i="1"/>
  <c r="BP5" i="1"/>
  <c r="AP6" i="1"/>
  <c r="AR6" i="1"/>
  <c r="AT6" i="1"/>
  <c r="AW6" i="1"/>
  <c r="AZ6" i="1"/>
  <c r="BC6" i="1"/>
  <c r="BD6" i="1"/>
  <c r="BE6" i="1"/>
  <c r="BP6" i="1"/>
  <c r="U7" i="1"/>
  <c r="AP7" i="1"/>
  <c r="AR7" i="1"/>
  <c r="AT7" i="1"/>
  <c r="AW7" i="1"/>
  <c r="AZ7" i="1"/>
  <c r="BC7" i="1"/>
  <c r="BD7" i="1"/>
  <c r="BE7" i="1"/>
  <c r="BP7" i="1"/>
  <c r="AF7" i="1"/>
  <c r="AH7" i="1"/>
  <c r="AJ7" i="1"/>
  <c r="AL7" i="1"/>
  <c r="AM7" i="1"/>
  <c r="BH7" i="1"/>
  <c r="BK7" i="1"/>
  <c r="BJ7" i="1"/>
  <c r="BF7" i="1"/>
  <c r="AN7" i="1"/>
  <c r="AF6" i="1"/>
  <c r="AH6" i="1"/>
  <c r="AJ6" i="1"/>
  <c r="AL6" i="1"/>
  <c r="AM6" i="1"/>
  <c r="BH6" i="1"/>
  <c r="BK6" i="1"/>
  <c r="BJ6" i="1"/>
  <c r="BF6" i="1"/>
  <c r="AN6" i="1"/>
  <c r="AF5" i="1"/>
  <c r="AH5" i="1"/>
  <c r="AJ5" i="1"/>
  <c r="AL5" i="1"/>
  <c r="AM5" i="1"/>
  <c r="BH5" i="1"/>
  <c r="BK5" i="1"/>
  <c r="BJ5" i="1"/>
  <c r="BF5" i="1"/>
  <c r="AN5" i="1"/>
  <c r="AF4" i="1"/>
  <c r="AH4" i="1"/>
  <c r="AJ4" i="1"/>
  <c r="AL4" i="1"/>
  <c r="AM4" i="1"/>
  <c r="BH4" i="1"/>
  <c r="BK4" i="1"/>
  <c r="BJ4" i="1"/>
  <c r="BF4" i="1"/>
  <c r="AN4" i="1"/>
  <c r="AF3" i="1"/>
  <c r="AH3" i="1"/>
  <c r="AJ3" i="1"/>
  <c r="AL3" i="1"/>
  <c r="AM3" i="1"/>
  <c r="BH3" i="1"/>
  <c r="BK3" i="1"/>
  <c r="BJ3" i="1"/>
  <c r="BF3" i="1"/>
  <c r="AN3" i="1"/>
  <c r="AF2" i="1"/>
  <c r="AH2" i="1"/>
  <c r="AJ2" i="1"/>
  <c r="AL2" i="1"/>
  <c r="AM2" i="1"/>
  <c r="BH2" i="1"/>
  <c r="BK2" i="1"/>
  <c r="BJ2" i="1"/>
  <c r="BF2" i="1"/>
  <c r="AN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<sst xmlns="http://schemas.openxmlformats.org/spreadsheetml/2006/main" count="163" uniqueCount="108">
  <si>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</si>
  <si>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</si>
  <si>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</si>
  <si>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</si>
  <si>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</si>
  <si>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</si>
  <si>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</si>
  <si>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</si>
  <si>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</si>
  <si>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</si>
  <si>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</si>
  <si>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</si>
  <si>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</si>
  <si>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</si>
  <si>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</si>
  <si>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</si>
  <si>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</si>
  <si>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</si>
  <si>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</si>
  <si>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</si>
  <si>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</si>
  <si>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</si>
  <si>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</si>
  <si>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</si>
  <si>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</si>
  <si>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</si>
  <si>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</si>
  <si>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</si>
  <si>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</si>
  <si>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</si>
  <si>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</si>
  <si>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</si>
  <si>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</si>
  <si>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</si>
  <si>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</si>
  <si>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</si>
  <si>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</si>
  <si>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</si>
  <si>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</si>
  <si>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</si>
  <si>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</si>
  <si>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</si>
  <si>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</si>
  <si>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</si>
  <si>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</si>
  <si>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</si>
  <si>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</si>
  <si>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</si>
  <si>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</si>
  <si>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</si>
  <si>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</si>
  <si>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</si>
  <si>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</si>
  <si>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</si>
  <si>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</si>
  <si>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</si>
  <si>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</si>
  <si>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</si>
  <si>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</si>
  <si>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</si>
  <si>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</si>
  <si>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</si>
  <si>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</si>
  <si>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</si>
  <si>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</si>
  <si>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</si>
  <si>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</si>
  <si>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</si>
  <si>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</si>
  <si>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</si>
  <si>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</si>
  <si>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</si>
  <si>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</si>
  <si>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Laura Ashley</t>
  </si>
  <si>
    <t>Laura Ashley 4%</t>
  </si>
  <si>
    <t>Shower Curtain</t>
  </si>
  <si>
    <t>Scallop Solid</t>
  </si>
  <si>
    <t>65% Cotton 35% Polyester Single Shower Curtain</t>
    <phoneticPr fontId="1" type="noConversion"/>
  </si>
  <si>
    <r>
      <t xml:space="preserve">65% Cotton 35% Polyester 150Dx10CTN Slub/76x44 160gsm
Pigment Rotary Print </t>
    </r>
    <r>
      <rPr>
        <b/>
        <sz val="11"/>
        <rFont val="Calibri"/>
        <family val="2"/>
      </rPr>
      <t>· 2cm Scallop Trim on 3 sides</t>
    </r>
    <phoneticPr fontId="1" type="noConversion"/>
  </si>
  <si>
    <t>CVC: Cotton, Polyester</t>
  </si>
  <si>
    <t>72x72"</t>
  </si>
  <si>
    <t>Blue/Green</t>
  </si>
  <si>
    <t>Piece</t>
  </si>
  <si>
    <t>6303.91.0010</t>
  </si>
  <si>
    <t>Karachi,Pakistan</t>
  </si>
  <si>
    <t>China</t>
  </si>
  <si>
    <t>MK</t>
  </si>
  <si>
    <t xml:space="preserve">Leaf Embroidery 
</t>
  </si>
  <si>
    <t>70% Cotton 30% Polyester Single Shower Curtain</t>
    <phoneticPr fontId="1" type="noConversion"/>
  </si>
  <si>
    <t>70% Cotton 30% Polyester 30pcx30pc+10ctn/110x80(53+27) Dobby Matellesse 230gsm White</t>
    <phoneticPr fontId="1" type="noConversion"/>
  </si>
  <si>
    <t>Sage / White</t>
  </si>
  <si>
    <t>Toile Delight</t>
  </si>
  <si>
    <t>55% Cotton 45% Polyester Single Shower Curtain</t>
    <phoneticPr fontId="1" type="noConversion"/>
  </si>
  <si>
    <t>55% Cotton 45% Polyester 16PCx10CTN Slub+300D/76x30 Dobby 180gsm
Pigment Rotary Print</t>
    <phoneticPr fontId="1" type="noConversion"/>
  </si>
  <si>
    <t>Dark Blue</t>
  </si>
  <si>
    <t>Martha Stewart</t>
  </si>
  <si>
    <t>Martha Stewart (Bath) 5%</t>
  </si>
  <si>
    <t xml:space="preserve">Vinewood </t>
  </si>
  <si>
    <t>55% Cotton 45% Polyester Single Shower Curtain</t>
    <phoneticPr fontId="1" type="noConversion"/>
  </si>
  <si>
    <t>55% Cotton 45% Polyester 16PCx10CTN Slub+300D/76x30 Dobby 180gsm
Pigment Rotary Print</t>
    <phoneticPr fontId="1" type="noConversion"/>
  </si>
  <si>
    <t>Denim</t>
  </si>
  <si>
    <t>Roses Scallop</t>
  </si>
  <si>
    <t>65% Cotton 35% Polyester Single Shower Curtain</t>
    <phoneticPr fontId="1" type="noConversion"/>
  </si>
  <si>
    <r>
      <t xml:space="preserve">65% Cotton 35% Polyester 150Dx10CTN Slub/76x44 160gsm
Pigment Rotary Print </t>
    </r>
    <r>
      <rPr>
        <b/>
        <sz val="11"/>
        <rFont val="Calibri"/>
        <family val="2"/>
      </rPr>
      <t>· 2cm Scallop Trim on 3 sides</t>
    </r>
    <phoneticPr fontId="1" type="noConversion"/>
  </si>
  <si>
    <t xml:space="preserve">IVY EMBROIDERY </t>
  </si>
  <si>
    <t>70% Cotton 30% Polyester Single Shower Curtain</t>
    <phoneticPr fontId="1" type="noConversion"/>
  </si>
  <si>
    <t>70% Cotton 30% Polyester 30pcx30pc+10ctn/110x80(53+27) Dobby Matellesse 230gsm White</t>
    <phoneticPr fontId="1" type="noConversion"/>
  </si>
  <si>
    <t>White/Blue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</si>
</sst>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&quot;$&quot;#,##0.00"/>
    <numFmt numFmtId="177" formatCode="0.0"/>
    <numFmt numFmtId="178" formatCode="0.000"/>
    <numFmt numFmtId="179" formatCode="_(&quot;$&quot;* #,##0.00_);_(&quot;$&quot;* \(#,##0.00\);_(&quot;$&quot;* &quot;-&quot;??_);_(@_)"/>
    <numFmt numFmtId="180" formatCode="&quot;$&quot;#,##0"/>
    <numFmt numFmtId="181" formatCode="0.0%"/>
  </numFmts>
  <fonts count="12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1"/>
      <name val="Aptos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9" fillId="0" borderId="0"/>
    <xf numFmtId="17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5" borderId="1" xfId="2" applyNumberFormat="1" applyFont="1" applyFill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76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6" fontId="8" fillId="5" borderId="1" xfId="2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176" fontId="8" fillId="3" borderId="1" xfId="2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79" fontId="2" fillId="0" borderId="1" xfId="4" applyFont="1" applyFill="1" applyBorder="1" applyAlignment="1">
      <alignment horizontal="center" vertical="center" wrapText="1"/>
    </xf>
    <xf numFmtId="179" fontId="4" fillId="2" borderId="1" xfId="4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178" fontId="0" fillId="7" borderId="1" xfId="0" applyNumberFormat="1" applyFill="1" applyBorder="1" applyAlignment="1">
      <alignment vertical="center"/>
    </xf>
    <xf numFmtId="1" fontId="0" fillId="7" borderId="1" xfId="0" applyNumberFormat="1" applyFill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6" fontId="0" fillId="7" borderId="1" xfId="0" applyNumberFormat="1" applyFill="1" applyBorder="1" applyAlignment="1">
      <alignment vertical="center"/>
    </xf>
    <xf numFmtId="0" fontId="10" fillId="0" borderId="1" xfId="3" applyFont="1" applyBorder="1" applyAlignment="1">
      <alignment horizontal="left" vertical="center"/>
    </xf>
    <xf numFmtId="181" fontId="10" fillId="0" borderId="1" xfId="0" applyNumberFormat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0" fontId="0" fillId="7" borderId="1" xfId="5" applyNumberFormat="1" applyFont="1" applyFill="1" applyBorder="1" applyAlignment="1">
      <alignment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9" fontId="11" fillId="0" borderId="1" xfId="4" applyFont="1" applyFill="1" applyBorder="1" applyAlignment="1">
      <alignment horizontal="center" vertical="center" wrapText="1"/>
    </xf>
    <xf numFmtId="179" fontId="11" fillId="2" borderId="1" xfId="4" applyFont="1" applyFill="1" applyBorder="1" applyAlignment="1">
      <alignment horizontal="center" vertical="center" wrapText="1"/>
    </xf>
    <xf numFmtId="26" fontId="4" fillId="5" borderId="1" xfId="0" applyNumberFormat="1" applyFont="1" applyFill="1" applyBorder="1" applyAlignment="1">
      <alignment horizontal="center" vertical="center"/>
    </xf>
    <xf numFmtId="2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76" fontId="0" fillId="7" borderId="1" xfId="0" applyNumberFormat="1" applyFill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153012</xdr:colOff>
      <xdr:row>1</xdr:row>
      <xdr:rowOff>114759</xdr:rowOff>
    </xdr:from>
    <xdr:to>
      <xdr:col>1</xdr:col>
      <xdr:colOff>1237781</xdr:colOff>
      <xdr:row>1</xdr:row>
      <xdr:rowOff>1124638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A05E6E6-3C63-4621-9891-94EEBFBA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287" y="1734009"/>
          <a:ext cx="1084769" cy="1009879"/>
        </a:xfrm>
        <a:prstGeom prst="rect">
          <a:avLst/>
        </a:prstGeom>
      </xdr:spPr>
    </xdr:pic>
    <xdr:clientData/>
  </xdr:twoCellAnchor>
  <xdr:twoCellAnchor editAs="oneCell">
    <xdr:from>
      <xdr:col>1</xdr:col>
      <xdr:colOff>787288</xdr:colOff>
      <xdr:row>2</xdr:row>
      <xdr:rowOff>61204</xdr:rowOff>
    </xdr:from>
    <xdr:to>
      <xdr:col>1</xdr:col>
      <xdr:colOff>1274479</xdr:colOff>
      <xdr:row>2</xdr:row>
      <xdr:rowOff>1095379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8285E19-BC45-4B0B-897E-4C8F8B8C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563" y="2823454"/>
          <a:ext cx="487191" cy="1034175"/>
        </a:xfrm>
        <a:prstGeom prst="rect">
          <a:avLst/>
        </a:prstGeom>
      </xdr:spPr>
    </xdr:pic>
    <xdr:clientData/>
  </xdr:twoCellAnchor>
  <xdr:twoCellAnchor editAs="oneCell">
    <xdr:from>
      <xdr:col>1</xdr:col>
      <xdr:colOff>45905</xdr:colOff>
      <xdr:row>2</xdr:row>
      <xdr:rowOff>74439</xdr:rowOff>
    </xdr:from>
    <xdr:to>
      <xdr:col>1</xdr:col>
      <xdr:colOff>635000</xdr:colOff>
      <xdr:row>2</xdr:row>
      <xdr:rowOff>393006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A995433-1614-4835-AF24-43774198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180" y="2836689"/>
          <a:ext cx="589095" cy="318567"/>
        </a:xfrm>
        <a:prstGeom prst="rect">
          <a:avLst/>
        </a:prstGeom>
      </xdr:spPr>
    </xdr:pic>
    <xdr:clientData/>
  </xdr:twoCellAnchor>
  <xdr:twoCellAnchor editAs="oneCell">
    <xdr:from>
      <xdr:col>1</xdr:col>
      <xdr:colOff>153011</xdr:colOff>
      <xdr:row>3</xdr:row>
      <xdr:rowOff>45904</xdr:rowOff>
    </xdr:from>
    <xdr:to>
      <xdr:col>1</xdr:col>
      <xdr:colOff>1277650</xdr:colOff>
      <xdr:row>3</xdr:row>
      <xdr:rowOff>1093185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8801938-2C69-48A5-900A-7C3E2678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286" y="3951154"/>
          <a:ext cx="1124639" cy="1047281"/>
        </a:xfrm>
        <a:prstGeom prst="rect">
          <a:avLst/>
        </a:prstGeom>
      </xdr:spPr>
    </xdr:pic>
    <xdr:clientData/>
  </xdr:twoCellAnchor>
  <xdr:twoCellAnchor editAs="oneCell">
    <xdr:from>
      <xdr:col>1</xdr:col>
      <xdr:colOff>114759</xdr:colOff>
      <xdr:row>4</xdr:row>
      <xdr:rowOff>30602</xdr:rowOff>
    </xdr:from>
    <xdr:to>
      <xdr:col>1</xdr:col>
      <xdr:colOff>1276839</xdr:colOff>
      <xdr:row>4</xdr:row>
      <xdr:rowOff>1109337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4D1A311-6A14-4A5B-829A-22494C77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1034" y="5078852"/>
          <a:ext cx="1162080" cy="1078735"/>
        </a:xfrm>
        <a:prstGeom prst="rect">
          <a:avLst/>
        </a:prstGeom>
      </xdr:spPr>
    </xdr:pic>
    <xdr:clientData/>
  </xdr:twoCellAnchor>
  <xdr:twoCellAnchor editAs="oneCell">
    <xdr:from>
      <xdr:col>1</xdr:col>
      <xdr:colOff>114759</xdr:colOff>
      <xdr:row>5</xdr:row>
      <xdr:rowOff>38253</xdr:rowOff>
    </xdr:from>
    <xdr:to>
      <xdr:col>1</xdr:col>
      <xdr:colOff>1270000</xdr:colOff>
      <xdr:row>5</xdr:row>
      <xdr:rowOff>1111306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70DCEE9-4E7D-4F07-8DB8-20DBAF18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1034" y="8515503"/>
          <a:ext cx="1155241" cy="1073053"/>
        </a:xfrm>
        <a:prstGeom prst="rect">
          <a:avLst/>
        </a:prstGeom>
      </xdr:spPr>
    </xdr:pic>
    <xdr:clientData/>
  </xdr:twoCellAnchor>
  <xdr:twoCellAnchor editAs="oneCell">
    <xdr:from>
      <xdr:col>1</xdr:col>
      <xdr:colOff>428433</xdr:colOff>
      <xdr:row>6</xdr:row>
      <xdr:rowOff>53555</xdr:rowOff>
    </xdr:from>
    <xdr:to>
      <xdr:col>1</xdr:col>
      <xdr:colOff>1067682</xdr:colOff>
      <xdr:row>6</xdr:row>
      <xdr:rowOff>1055784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2051055-8542-46A1-BF8D-F180B223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708" y="9673805"/>
          <a:ext cx="639249" cy="1002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HG%20-%20Home%20Goods/2026/SC/July%20POE%20SC/PM/HG%20July%20%20Aug%20POE%20PAK%20SC%20-%20DI%20Quote%20-%20202603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Aug%20POE%20SC%20Pak%20DI%20Quote%20-%20Commitment%20Sheet%20202603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Basecloth"/>
      <sheetName val="DI Quote"/>
      <sheetName val="Tahir 3.19"/>
      <sheetName val="Tahir 3.18"/>
      <sheetName val="Ecom"/>
      <sheetName val="June 26 (May Exit)  "/>
      <sheetName val="May 26 (Mar Exit)"/>
    </sheetNames>
    <sheetDataSet>
      <sheetData sheetId="0"/>
      <sheetData sheetId="1"/>
      <sheetData sheetId="2">
        <row r="8">
          <cell r="I8">
            <v>9.1199999999999992</v>
          </cell>
        </row>
        <row r="22">
          <cell r="I22">
            <v>9.7200000000000006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9"/>
      <sheetName val="Commitment"/>
      <sheetName val="Item"/>
      <sheetName val="DI Quote - Selected"/>
      <sheetName val="DI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7"/>
  <sheetViews>
    <sheetView tabSelected="1" zoomScale="83" zoomScaleNormal="83" workbookViewId="0">
      <selection activeCell="I3" sqref="I3"/>
    </sheetView>
  </sheetViews>
  <sheetFormatPr defaultColWidth="9.140625" defaultRowHeight="15"/>
  <cols>
    <col min="1" max="1" width="10.140625" style="1" customWidth="1"/>
    <col min="2" max="2" width="22.42578125" style="2" customWidth="1"/>
    <col min="3" max="3" width="11.28515625" style="2" customWidth="1"/>
    <col min="4" max="4" width="18.140625" style="2" customWidth="1"/>
    <col min="5" max="5" width="16.5703125" style="2" customWidth="1"/>
    <col min="6" max="6" width="16.7109375" style="2" customWidth="1"/>
    <col min="7" max="7" width="12.7109375" style="2" customWidth="1"/>
    <col min="8" max="8" width="16.140625" style="2" customWidth="1"/>
    <col min="9" max="9" width="13.140625" style="2" customWidth="1"/>
    <col min="10" max="10" width="22.5703125" style="2" customWidth="1"/>
    <col min="11" max="11" width="11.28515625" style="3" customWidth="1"/>
    <col min="12" max="12" width="9.140625" style="2" customWidth="1"/>
    <col min="13" max="13" width="8.140625" style="2" customWidth="1"/>
    <col min="14" max="15" width="6.140625" style="2" customWidth="1"/>
    <col min="16" max="16" width="8.5703125" style="2" customWidth="1"/>
    <col min="17" max="17" width="12.42578125" style="2" customWidth="1"/>
    <col min="18" max="18" width="16.42578125" style="2" customWidth="1"/>
    <col min="19" max="19" width="8.85546875" style="2" customWidth="1"/>
    <col min="20" max="21" width="8.5703125" style="5" customWidth="1"/>
    <col min="22" max="23" width="9.42578125" style="2" customWidth="1"/>
    <col min="24" max="24" width="8.140625" style="66" customWidth="1"/>
    <col min="25" max="25" width="8.7109375" style="66" customWidth="1"/>
    <col min="26" max="26" width="8.5703125" style="66" customWidth="1"/>
    <col min="27" max="27" width="8.140625" style="66" customWidth="1"/>
    <col min="28" max="28" width="8.7109375" style="66" customWidth="1"/>
    <col min="29" max="29" width="7.140625" style="66" customWidth="1"/>
    <col min="30" max="30" width="9" style="6" customWidth="1"/>
    <col min="31" max="31" width="6.28515625" style="67" customWidth="1"/>
    <col min="32" max="32" width="10" style="68" customWidth="1"/>
    <col min="33" max="33" width="10" style="6" customWidth="1"/>
    <col min="34" max="34" width="9.85546875" style="67" customWidth="1"/>
    <col min="35" max="35" width="11.5703125" style="2" customWidth="1"/>
    <col min="36" max="36" width="8.85546875" style="5" customWidth="1"/>
    <col min="37" max="37" width="15.85546875" style="2" customWidth="1"/>
    <col min="38" max="38" width="8.42578125" style="4" customWidth="1"/>
    <col min="39" max="39" width="9" style="5" customWidth="1"/>
    <col min="40" max="40" width="8.42578125" style="5" customWidth="1"/>
    <col min="41" max="41" width="8.140625" style="4" customWidth="1"/>
    <col min="42" max="42" width="9.28515625" style="5" customWidth="1"/>
    <col min="43" max="43" width="8.140625" style="4" customWidth="1"/>
    <col min="44" max="44" width="9.28515625" style="5" customWidth="1"/>
    <col min="45" max="45" width="8.140625" style="4" customWidth="1"/>
    <col min="46" max="47" width="9.28515625" style="5" customWidth="1"/>
    <col min="48" max="48" width="11.5703125" style="4" customWidth="1"/>
    <col min="49" max="49" width="10.85546875" style="5" customWidth="1"/>
    <col min="50" max="50" width="9.28515625" style="5" customWidth="1"/>
    <col min="51" max="51" width="11.5703125" style="4" customWidth="1"/>
    <col min="52" max="52" width="10.85546875" style="5" customWidth="1"/>
    <col min="53" max="53" width="9.28515625" style="5" customWidth="1"/>
    <col min="54" max="54" width="11.5703125" style="4" customWidth="1"/>
    <col min="55" max="55" width="10.85546875" style="5" customWidth="1"/>
    <col min="56" max="56" width="7.85546875" style="5" customWidth="1"/>
    <col min="57" max="57" width="9.5703125" style="5" customWidth="1"/>
    <col min="58" max="58" width="10" style="5" customWidth="1"/>
    <col min="59" max="59" width="13.85546875" style="5" customWidth="1"/>
    <col min="60" max="60" width="12.140625" style="5" customWidth="1"/>
    <col min="61" max="61" width="11.7109375" style="2" customWidth="1"/>
    <col min="62" max="62" width="9.140625" style="2" customWidth="1"/>
    <col min="63" max="63" width="9.140625" style="2"/>
    <col min="64" max="64" width="10.140625" style="5" customWidth="1"/>
    <col min="65" max="65" width="9.140625" style="2"/>
    <col min="66" max="66" width="9.140625" style="6"/>
    <col min="67" max="67" width="9.140625" style="2"/>
    <col min="68" max="68" width="11.85546875" style="5" customWidth="1"/>
    <col min="69" max="69" width="11.42578125" style="5" customWidth="1"/>
    <col min="70" max="70" width="9.140625" style="2"/>
    <col min="71" max="71" width="15" style="2" customWidth="1"/>
    <col min="72" max="16384" width="9.140625" style="2"/>
  </cols>
  <sheetData>
    <row r="1" spans="1:73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7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1" t="s">
        <v>33</v>
      </c>
      <c r="AI1" s="7" t="s">
        <v>34</v>
      </c>
      <c r="AJ1" s="22" t="s">
        <v>35</v>
      </c>
      <c r="AK1" s="7" t="s">
        <v>36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3" t="s">
        <v>44</v>
      </c>
      <c r="AT1" s="22" t="s">
        <v>45</v>
      </c>
      <c r="AU1" s="25" t="s">
        <v>46</v>
      </c>
      <c r="AV1" s="23" t="s">
        <v>47</v>
      </c>
      <c r="AW1" s="22" t="s">
        <v>48</v>
      </c>
      <c r="AX1" s="25" t="s">
        <v>49</v>
      </c>
      <c r="AY1" s="23" t="s">
        <v>50</v>
      </c>
      <c r="AZ1" s="22" t="s">
        <v>51</v>
      </c>
      <c r="BA1" s="25" t="s">
        <v>52</v>
      </c>
      <c r="BB1" s="23" t="s">
        <v>53</v>
      </c>
      <c r="BC1" s="22" t="s">
        <v>54</v>
      </c>
      <c r="BD1" s="22" t="s">
        <v>55</v>
      </c>
      <c r="BE1" s="26" t="s">
        <v>56</v>
      </c>
      <c r="BF1" s="27" t="s">
        <v>57</v>
      </c>
      <c r="BG1" s="28" t="s">
        <v>58</v>
      </c>
      <c r="BH1" s="27" t="s">
        <v>59</v>
      </c>
      <c r="BI1" s="29" t="s">
        <v>60</v>
      </c>
      <c r="BJ1" s="27" t="s">
        <v>61</v>
      </c>
      <c r="BK1" s="27" t="s">
        <v>62</v>
      </c>
      <c r="BL1" s="30" t="s">
        <v>63</v>
      </c>
      <c r="BM1" s="7" t="s">
        <v>64</v>
      </c>
      <c r="BN1" s="17" t="s">
        <v>65</v>
      </c>
      <c r="BO1" s="22" t="s">
        <v>66</v>
      </c>
      <c r="BP1" s="22" t="s">
        <v>67</v>
      </c>
      <c r="BQ1" s="22" t="s">
        <v>68</v>
      </c>
      <c r="BR1" s="31" t="s">
        <v>69</v>
      </c>
      <c r="BS1" s="31" t="s">
        <v>70</v>
      </c>
      <c r="BT1" s="31" t="s">
        <v>71</v>
      </c>
      <c r="BU1" s="31" t="s">
        <v>72</v>
      </c>
    </row>
    <row r="2" spans="1:73" s="55" customFormat="1" ht="90" customHeight="1">
      <c r="A2" s="32">
        <v>1</v>
      </c>
      <c r="B2" s="33"/>
      <c r="C2" s="33"/>
      <c r="D2" s="34" t="s">
        <v>73</v>
      </c>
      <c r="E2" s="33" t="s">
        <v>74</v>
      </c>
      <c r="F2" s="33" t="s">
        <v>75</v>
      </c>
      <c r="G2" s="34" t="s">
        <v>76</v>
      </c>
      <c r="H2" s="35" t="s">
        <v>77</v>
      </c>
      <c r="I2" s="35" t="s">
        <v>75</v>
      </c>
      <c r="J2" s="34" t="s">
        <v>78</v>
      </c>
      <c r="K2" s="36" t="s">
        <v>79</v>
      </c>
      <c r="L2" s="34" t="s">
        <v>80</v>
      </c>
      <c r="M2" s="34" t="s">
        <v>81</v>
      </c>
      <c r="N2" s="35"/>
      <c r="O2" s="33"/>
      <c r="P2" s="37"/>
      <c r="Q2" s="35"/>
      <c r="R2" s="38"/>
      <c r="S2" s="35" t="s">
        <v>82</v>
      </c>
      <c r="T2" s="39"/>
      <c r="U2" s="40">
        <v>4.88</v>
      </c>
      <c r="V2" s="33"/>
      <c r="W2" s="33"/>
      <c r="X2" s="34">
        <v>39</v>
      </c>
      <c r="Y2" s="34">
        <v>28</v>
      </c>
      <c r="Z2" s="34">
        <v>22</v>
      </c>
      <c r="AA2" s="34">
        <v>39</v>
      </c>
      <c r="AB2" s="34">
        <v>28</v>
      </c>
      <c r="AC2" s="34">
        <v>22</v>
      </c>
      <c r="AD2" s="41">
        <v>5</v>
      </c>
      <c r="AE2" s="34">
        <v>4</v>
      </c>
      <c r="AF2" s="42">
        <f>IF(AA2="","",AA2*AB2*AC2/1000000)</f>
        <v>2.4024E-2</v>
      </c>
      <c r="AG2" s="41">
        <v>63</v>
      </c>
      <c r="AH2" s="43">
        <f>IF(AE2="","",AG2/AF2*AE2)</f>
        <v>10489.510489510489</v>
      </c>
      <c r="AI2" s="44">
        <v>3000</v>
      </c>
      <c r="AJ2" s="45">
        <f>IF(ISERROR(AI2/AH2),"",AI2/AH2)</f>
        <v>0.28600000000000003</v>
      </c>
      <c r="AK2" s="46" t="s">
        <v>83</v>
      </c>
      <c r="AL2" s="47">
        <f t="shared" ref="AL2:AL7" si="0">10.3%+15%</f>
        <v>0.253</v>
      </c>
      <c r="AM2" s="45">
        <f>IF(ISERROR(BG2*AL2),"",BG2*AL2)</f>
        <v>1.8975</v>
      </c>
      <c r="AN2" s="45">
        <f>IF(ISERROR(U2+AJ2+AM2),"",U2+AJ2+AM2)</f>
        <v>7.0635000000000003</v>
      </c>
      <c r="AO2" s="48">
        <v>0</v>
      </c>
      <c r="AP2" s="45">
        <f t="shared" ref="AP2:AP7" si="1">IF(ISERROR(BG2*AO2),"",BG2*AO2)</f>
        <v>0</v>
      </c>
      <c r="AQ2" s="48">
        <v>0.06</v>
      </c>
      <c r="AR2" s="45">
        <f>IF(ISERROR(BG2*AQ2),"",BG2*AQ2)</f>
        <v>0.44999999999999996</v>
      </c>
      <c r="AS2" s="48">
        <v>0</v>
      </c>
      <c r="AT2" s="45">
        <f>IF(ISERROR(BG2*AS2),"",BG2*AS2)</f>
        <v>0</v>
      </c>
      <c r="AU2" s="49">
        <v>0</v>
      </c>
      <c r="AV2" s="48">
        <v>0</v>
      </c>
      <c r="AW2" s="45">
        <f>IF(ISERROR(BG2*AV2),"",BG2*AV2)</f>
        <v>0</v>
      </c>
      <c r="AX2" s="49">
        <v>0</v>
      </c>
      <c r="AY2" s="48">
        <v>0</v>
      </c>
      <c r="AZ2" s="45">
        <f>IF(ISERROR(BG2*AY2),"",BG2*AY2)</f>
        <v>0</v>
      </c>
      <c r="BA2" s="49">
        <v>0</v>
      </c>
      <c r="BB2" s="48">
        <v>0</v>
      </c>
      <c r="BC2" s="45">
        <f>IF(ISERROR(BG2*BB2),"",BG2*BB2)</f>
        <v>0</v>
      </c>
      <c r="BD2" s="45">
        <f>IF(ISERROR(AP2++AR2+AT2+AW2+AZ2+BC2),"",AP2++AR2+AT2+AW2+AZ2+BC2)</f>
        <v>0.44999999999999996</v>
      </c>
      <c r="BE2" s="45">
        <f>IF(ISERROR(U2+BD2),"",U2+BD2)</f>
        <v>5.33</v>
      </c>
      <c r="BF2" s="50">
        <f>(BG2-BE2)/BG2</f>
        <v>0.28933333333333333</v>
      </c>
      <c r="BG2" s="51">
        <v>7.5</v>
      </c>
      <c r="BH2" s="45">
        <f>IF(ISERROR(AJ2+AM2+BG2),"",AJ2+AM2+BG2)</f>
        <v>9.6835000000000004</v>
      </c>
      <c r="BI2" s="49"/>
      <c r="BJ2" s="50" t="str">
        <f>IF(ISERROR((BI2-BG2)/BI2),"",(BI2-BG2)/BI2)</f>
        <v/>
      </c>
      <c r="BK2" s="50" t="str">
        <f>IF(ISERROR((BI2-BH2)/BI2),"",(BI2-BH2)/BI2)</f>
        <v/>
      </c>
      <c r="BL2" s="52"/>
      <c r="BM2" s="34">
        <v>1000</v>
      </c>
      <c r="BN2" s="53">
        <v>1</v>
      </c>
      <c r="BO2" s="34">
        <v>1000</v>
      </c>
      <c r="BP2" s="45">
        <f>IF(ISERROR(BE2*BO2),"",BE2*BO2)</f>
        <v>5330</v>
      </c>
      <c r="BQ2" s="45">
        <f>IF(ISERROR(BG2*BO2),"",BG2*BO2)</f>
        <v>7500</v>
      </c>
      <c r="BR2" s="33"/>
      <c r="BS2" s="54" t="s">
        <v>84</v>
      </c>
      <c r="BT2" s="33" t="s">
        <v>85</v>
      </c>
      <c r="BU2" s="34" t="s">
        <v>86</v>
      </c>
    </row>
    <row r="3" spans="1:73" s="55" customFormat="1" ht="90" customHeight="1">
      <c r="A3" s="32">
        <v>2</v>
      </c>
      <c r="B3" s="33"/>
      <c r="C3" s="33"/>
      <c r="D3" s="34" t="s">
        <v>73</v>
      </c>
      <c r="E3" s="33" t="s">
        <v>74</v>
      </c>
      <c r="F3" s="33" t="s">
        <v>75</v>
      </c>
      <c r="G3" s="34" t="s">
        <v>87</v>
      </c>
      <c r="H3" s="35" t="s">
        <v>88</v>
      </c>
      <c r="I3" s="35" t="s">
        <v>75</v>
      </c>
      <c r="J3" s="34" t="s">
        <v>89</v>
      </c>
      <c r="K3" s="36" t="s">
        <v>79</v>
      </c>
      <c r="L3" s="34" t="s">
        <v>80</v>
      </c>
      <c r="M3" s="34" t="s">
        <v>90</v>
      </c>
      <c r="N3" s="35"/>
      <c r="O3" s="33"/>
      <c r="P3" s="37"/>
      <c r="Q3" s="33"/>
      <c r="R3" s="38"/>
      <c r="S3" s="35" t="s">
        <v>82</v>
      </c>
      <c r="T3" s="56"/>
      <c r="U3" s="57">
        <f>'[1]Tahir 3.19'!$I$8</f>
        <v>9.1199999999999992</v>
      </c>
      <c r="V3" s="33"/>
      <c r="W3" s="33"/>
      <c r="X3" s="34">
        <v>30</v>
      </c>
      <c r="Y3" s="34">
        <v>25</v>
      </c>
      <c r="Z3" s="34">
        <v>24</v>
      </c>
      <c r="AA3" s="34">
        <v>30</v>
      </c>
      <c r="AB3" s="34">
        <v>25</v>
      </c>
      <c r="AC3" s="34">
        <v>24</v>
      </c>
      <c r="AD3" s="41">
        <v>5</v>
      </c>
      <c r="AE3" s="34">
        <v>4</v>
      </c>
      <c r="AF3" s="42">
        <f t="shared" ref="AF3:AF7" si="2">IF(AA3="","",AA3*AB3*AC3/1000000)</f>
        <v>1.7999999999999999E-2</v>
      </c>
      <c r="AG3" s="41">
        <v>63</v>
      </c>
      <c r="AH3" s="43">
        <f t="shared" ref="AH3:AH7" si="3">IF(AE3="","",AG3/AF3*AE3)</f>
        <v>14000.000000000002</v>
      </c>
      <c r="AI3" s="44">
        <v>3000</v>
      </c>
      <c r="AJ3" s="45">
        <f t="shared" ref="AJ3:AJ7" si="4">IF(ISERROR(AI3/AH3),"",AI3/AH3)</f>
        <v>0.21428571428571425</v>
      </c>
      <c r="AK3" s="46" t="s">
        <v>83</v>
      </c>
      <c r="AL3" s="47">
        <f t="shared" si="0"/>
        <v>0.253</v>
      </c>
      <c r="AM3" s="45">
        <f t="shared" ref="AM3:AM7" si="5">IF(ISERROR(BG3*AL3),"",BG3*AL3)</f>
        <v>3.4787500000000002</v>
      </c>
      <c r="AN3" s="45">
        <f t="shared" ref="AN3:AN7" si="6">IF(ISERROR(U3+AJ3+AM3),"",U3+AJ3+AM3)</f>
        <v>12.813035714285713</v>
      </c>
      <c r="AO3" s="48">
        <v>0</v>
      </c>
      <c r="AP3" s="45">
        <f t="shared" si="1"/>
        <v>0</v>
      </c>
      <c r="AQ3" s="48">
        <v>0.06</v>
      </c>
      <c r="AR3" s="45">
        <f t="shared" ref="AR3:AR7" si="7">IF(ISERROR(BG3*AQ3),"",BG3*AQ3)</f>
        <v>0.82499999999999996</v>
      </c>
      <c r="AS3" s="48">
        <v>0</v>
      </c>
      <c r="AT3" s="45">
        <f t="shared" ref="AT3:AT7" si="8">IF(ISERROR(BG3*AS3),"",BG3*AS3)</f>
        <v>0</v>
      </c>
      <c r="AU3" s="49">
        <v>0</v>
      </c>
      <c r="AV3" s="48">
        <v>0</v>
      </c>
      <c r="AW3" s="45">
        <f t="shared" ref="AW3:AW7" si="9">IF(ISERROR(BG3*AV3),"",BG3*AV3)</f>
        <v>0</v>
      </c>
      <c r="AX3" s="49">
        <v>0</v>
      </c>
      <c r="AY3" s="48">
        <v>0</v>
      </c>
      <c r="AZ3" s="45">
        <f t="shared" ref="AZ3:AZ7" si="10">IF(ISERROR(BG3*AY3),"",BG3*AY3)</f>
        <v>0</v>
      </c>
      <c r="BA3" s="49">
        <v>0</v>
      </c>
      <c r="BB3" s="48">
        <v>0</v>
      </c>
      <c r="BC3" s="45">
        <f t="shared" ref="BC3:BC7" si="11">IF(ISERROR(BG3*BB3),"",BG3*BB3)</f>
        <v>0</v>
      </c>
      <c r="BD3" s="45">
        <f t="shared" ref="BD3:BD7" si="12">IF(ISERROR(AP3++AR3+AT3+AW3+AZ3+BC3),"",AP3++AR3+AT3+AW3+AZ3+BC3)</f>
        <v>0.82499999999999996</v>
      </c>
      <c r="BE3" s="45">
        <f t="shared" ref="BE3:BE7" si="13">IF(ISERROR(U3+BD3),"",U3+BD3)</f>
        <v>9.9449999999999985</v>
      </c>
      <c r="BF3" s="50">
        <f t="shared" ref="BF3:BF7" si="14">(BG3-BE3)/BG3</f>
        <v>0.27672727272727282</v>
      </c>
      <c r="BG3" s="51">
        <v>13.75</v>
      </c>
      <c r="BH3" s="45">
        <f t="shared" ref="BH3:BH7" si="15">IF(ISERROR(AJ3+AM3+BG3),"",AJ3+AM3+BG3)</f>
        <v>17.443035714285713</v>
      </c>
      <c r="BI3" s="49"/>
      <c r="BJ3" s="50" t="str">
        <f t="shared" ref="BJ3:BJ7" si="16">IF(ISERROR((BI3-BG3)/BI3),"",(BI3-BG3)/BI3)</f>
        <v/>
      </c>
      <c r="BK3" s="50" t="str">
        <f t="shared" ref="BK3:BK7" si="17">IF(ISERROR((BI3-BH3)/BI3),"",(BI3-BH3)/BI3)</f>
        <v/>
      </c>
      <c r="BL3" s="52"/>
      <c r="BM3" s="34">
        <v>1000</v>
      </c>
      <c r="BN3" s="53">
        <v>1</v>
      </c>
      <c r="BO3" s="34">
        <v>1000</v>
      </c>
      <c r="BP3" s="45">
        <f t="shared" ref="BP3:BP7" si="18">IF(ISERROR(BE3*BO3),"",BE3*BO3)</f>
        <v>9944.9999999999982</v>
      </c>
      <c r="BQ3" s="45">
        <f t="shared" ref="BQ3:BQ7" si="19">IF(ISERROR(BG3*BO3),"",BG3*BO3)</f>
        <v>13750</v>
      </c>
      <c r="BR3" s="33"/>
      <c r="BS3" s="54" t="s">
        <v>84</v>
      </c>
      <c r="BT3" s="33" t="s">
        <v>85</v>
      </c>
      <c r="BU3" s="34" t="s">
        <v>86</v>
      </c>
    </row>
    <row r="4" spans="1:73" s="55" customFormat="1" ht="90" customHeight="1">
      <c r="A4" s="32">
        <v>3</v>
      </c>
      <c r="B4" s="33"/>
      <c r="C4" s="33"/>
      <c r="D4" s="34" t="s">
        <v>73</v>
      </c>
      <c r="E4" s="33" t="s">
        <v>74</v>
      </c>
      <c r="F4" s="33" t="s">
        <v>75</v>
      </c>
      <c r="G4" s="34" t="s">
        <v>91</v>
      </c>
      <c r="H4" s="35" t="s">
        <v>92</v>
      </c>
      <c r="I4" s="35" t="s">
        <v>75</v>
      </c>
      <c r="J4" s="34" t="s">
        <v>93</v>
      </c>
      <c r="K4" s="36" t="s">
        <v>79</v>
      </c>
      <c r="L4" s="34" t="s">
        <v>80</v>
      </c>
      <c r="M4" s="34" t="s">
        <v>94</v>
      </c>
      <c r="N4" s="35"/>
      <c r="O4" s="33"/>
      <c r="P4" s="37"/>
      <c r="Q4" s="33"/>
      <c r="R4" s="38"/>
      <c r="S4" s="35" t="s">
        <v>82</v>
      </c>
      <c r="T4" s="39"/>
      <c r="U4" s="40">
        <v>4.3</v>
      </c>
      <c r="V4" s="33"/>
      <c r="W4" s="33"/>
      <c r="X4" s="34">
        <v>39</v>
      </c>
      <c r="Y4" s="34">
        <v>28</v>
      </c>
      <c r="Z4" s="34">
        <v>18</v>
      </c>
      <c r="AA4" s="34">
        <v>39</v>
      </c>
      <c r="AB4" s="34">
        <v>28</v>
      </c>
      <c r="AC4" s="34">
        <v>18</v>
      </c>
      <c r="AD4" s="41">
        <v>5</v>
      </c>
      <c r="AE4" s="34">
        <v>4</v>
      </c>
      <c r="AF4" s="42">
        <f t="shared" si="2"/>
        <v>1.9656E-2</v>
      </c>
      <c r="AG4" s="41">
        <v>63</v>
      </c>
      <c r="AH4" s="43">
        <f t="shared" si="3"/>
        <v>12820.51282051282</v>
      </c>
      <c r="AI4" s="44">
        <v>3000</v>
      </c>
      <c r="AJ4" s="45">
        <f t="shared" si="4"/>
        <v>0.23400000000000001</v>
      </c>
      <c r="AK4" s="46" t="s">
        <v>83</v>
      </c>
      <c r="AL4" s="47">
        <f t="shared" si="0"/>
        <v>0.253</v>
      </c>
      <c r="AM4" s="45">
        <f t="shared" si="5"/>
        <v>1.45475</v>
      </c>
      <c r="AN4" s="45">
        <f t="shared" si="6"/>
        <v>5.9887499999999996</v>
      </c>
      <c r="AO4" s="48">
        <v>0</v>
      </c>
      <c r="AP4" s="45">
        <f t="shared" si="1"/>
        <v>0</v>
      </c>
      <c r="AQ4" s="48">
        <v>0.06</v>
      </c>
      <c r="AR4" s="45">
        <f t="shared" si="7"/>
        <v>0.34499999999999997</v>
      </c>
      <c r="AS4" s="48">
        <v>0</v>
      </c>
      <c r="AT4" s="45">
        <f t="shared" si="8"/>
        <v>0</v>
      </c>
      <c r="AU4" s="49">
        <v>0</v>
      </c>
      <c r="AV4" s="48">
        <v>0</v>
      </c>
      <c r="AW4" s="45">
        <f t="shared" si="9"/>
        <v>0</v>
      </c>
      <c r="AX4" s="49">
        <v>0</v>
      </c>
      <c r="AY4" s="48">
        <v>0</v>
      </c>
      <c r="AZ4" s="45">
        <f t="shared" si="10"/>
        <v>0</v>
      </c>
      <c r="BA4" s="49">
        <v>0</v>
      </c>
      <c r="BB4" s="48">
        <v>0</v>
      </c>
      <c r="BC4" s="45">
        <f t="shared" si="11"/>
        <v>0</v>
      </c>
      <c r="BD4" s="45">
        <f t="shared" si="12"/>
        <v>0.34499999999999997</v>
      </c>
      <c r="BE4" s="45">
        <f t="shared" si="13"/>
        <v>4.6449999999999996</v>
      </c>
      <c r="BF4" s="50">
        <f t="shared" si="14"/>
        <v>0.19217391304347833</v>
      </c>
      <c r="BG4" s="51">
        <v>5.75</v>
      </c>
      <c r="BH4" s="45">
        <f t="shared" si="15"/>
        <v>7.4387499999999998</v>
      </c>
      <c r="BI4" s="49"/>
      <c r="BJ4" s="50" t="str">
        <f t="shared" si="16"/>
        <v/>
      </c>
      <c r="BK4" s="50" t="str">
        <f t="shared" si="17"/>
        <v/>
      </c>
      <c r="BL4" s="52"/>
      <c r="BM4" s="34">
        <v>1000</v>
      </c>
      <c r="BN4" s="53">
        <v>1</v>
      </c>
      <c r="BO4" s="34">
        <v>1000</v>
      </c>
      <c r="BP4" s="45">
        <f t="shared" si="18"/>
        <v>4645</v>
      </c>
      <c r="BQ4" s="45">
        <f t="shared" si="19"/>
        <v>5750</v>
      </c>
      <c r="BR4" s="33"/>
      <c r="BS4" s="54" t="s">
        <v>84</v>
      </c>
      <c r="BT4" s="33" t="s">
        <v>85</v>
      </c>
      <c r="BU4" s="34" t="s">
        <v>86</v>
      </c>
    </row>
    <row r="5" spans="1:73" s="55" customFormat="1" ht="90" customHeight="1">
      <c r="A5" s="32">
        <v>4</v>
      </c>
      <c r="B5" s="33"/>
      <c r="C5" s="33"/>
      <c r="D5" s="34" t="s">
        <v>95</v>
      </c>
      <c r="E5" s="33" t="s">
        <v>96</v>
      </c>
      <c r="F5" s="33" t="s">
        <v>75</v>
      </c>
      <c r="G5" s="34" t="s">
        <v>97</v>
      </c>
      <c r="H5" s="35" t="s">
        <v>98</v>
      </c>
      <c r="I5" s="35" t="s">
        <v>75</v>
      </c>
      <c r="J5" s="34" t="s">
        <v>99</v>
      </c>
      <c r="K5" s="36" t="s">
        <v>79</v>
      </c>
      <c r="L5" s="34" t="s">
        <v>80</v>
      </c>
      <c r="M5" s="34" t="s">
        <v>100</v>
      </c>
      <c r="N5" s="35"/>
      <c r="O5" s="33"/>
      <c r="P5" s="37"/>
      <c r="Q5" s="33"/>
      <c r="R5" s="38"/>
      <c r="S5" s="35" t="s">
        <v>82</v>
      </c>
      <c r="T5" s="39"/>
      <c r="U5" s="40">
        <v>4.3</v>
      </c>
      <c r="V5" s="33"/>
      <c r="W5" s="33"/>
      <c r="X5" s="34">
        <v>39</v>
      </c>
      <c r="Y5" s="34">
        <v>28</v>
      </c>
      <c r="Z5" s="34">
        <v>18</v>
      </c>
      <c r="AA5" s="34">
        <v>39</v>
      </c>
      <c r="AB5" s="34">
        <v>28</v>
      </c>
      <c r="AC5" s="34">
        <v>18</v>
      </c>
      <c r="AD5" s="41">
        <v>5</v>
      </c>
      <c r="AE5" s="34">
        <v>4</v>
      </c>
      <c r="AF5" s="42">
        <f t="shared" si="2"/>
        <v>1.9656E-2</v>
      </c>
      <c r="AG5" s="41">
        <v>63</v>
      </c>
      <c r="AH5" s="43">
        <f t="shared" si="3"/>
        <v>12820.51282051282</v>
      </c>
      <c r="AI5" s="44">
        <v>3000</v>
      </c>
      <c r="AJ5" s="45">
        <f t="shared" si="4"/>
        <v>0.23400000000000001</v>
      </c>
      <c r="AK5" s="46" t="s">
        <v>83</v>
      </c>
      <c r="AL5" s="47">
        <f t="shared" si="0"/>
        <v>0.253</v>
      </c>
      <c r="AM5" s="45">
        <f t="shared" si="5"/>
        <v>1.45475</v>
      </c>
      <c r="AN5" s="45">
        <f t="shared" si="6"/>
        <v>5.9887499999999996</v>
      </c>
      <c r="AO5" s="48">
        <v>0</v>
      </c>
      <c r="AP5" s="45">
        <f t="shared" si="1"/>
        <v>0</v>
      </c>
      <c r="AQ5" s="48">
        <v>0.05</v>
      </c>
      <c r="AR5" s="45">
        <f t="shared" si="7"/>
        <v>0.28750000000000003</v>
      </c>
      <c r="AS5" s="48">
        <v>0</v>
      </c>
      <c r="AT5" s="45">
        <f t="shared" si="8"/>
        <v>0</v>
      </c>
      <c r="AU5" s="49">
        <v>0</v>
      </c>
      <c r="AV5" s="48">
        <v>0</v>
      </c>
      <c r="AW5" s="45">
        <f t="shared" si="9"/>
        <v>0</v>
      </c>
      <c r="AX5" s="49">
        <v>0</v>
      </c>
      <c r="AY5" s="48">
        <v>0</v>
      </c>
      <c r="AZ5" s="45">
        <f t="shared" si="10"/>
        <v>0</v>
      </c>
      <c r="BA5" s="49">
        <v>0</v>
      </c>
      <c r="BB5" s="48">
        <v>0</v>
      </c>
      <c r="BC5" s="45">
        <f t="shared" si="11"/>
        <v>0</v>
      </c>
      <c r="BD5" s="45">
        <f t="shared" si="12"/>
        <v>0.28750000000000003</v>
      </c>
      <c r="BE5" s="45">
        <f t="shared" si="13"/>
        <v>4.5874999999999995</v>
      </c>
      <c r="BF5" s="50">
        <f t="shared" si="14"/>
        <v>0.20217391304347834</v>
      </c>
      <c r="BG5" s="51">
        <v>5.75</v>
      </c>
      <c r="BH5" s="45">
        <f t="shared" si="15"/>
        <v>7.4387499999999998</v>
      </c>
      <c r="BI5" s="49"/>
      <c r="BJ5" s="50" t="str">
        <f t="shared" si="16"/>
        <v/>
      </c>
      <c r="BK5" s="50" t="str">
        <f t="shared" si="17"/>
        <v/>
      </c>
      <c r="BL5" s="52"/>
      <c r="BM5" s="34">
        <v>1000</v>
      </c>
      <c r="BN5" s="53">
        <v>1</v>
      </c>
      <c r="BO5" s="34">
        <v>1000</v>
      </c>
      <c r="BP5" s="45">
        <f t="shared" si="18"/>
        <v>4587.4999999999991</v>
      </c>
      <c r="BQ5" s="45">
        <f t="shared" si="19"/>
        <v>5750</v>
      </c>
      <c r="BR5" s="33"/>
      <c r="BS5" s="54" t="s">
        <v>84</v>
      </c>
      <c r="BT5" s="33" t="s">
        <v>85</v>
      </c>
      <c r="BU5" s="34" t="s">
        <v>86</v>
      </c>
    </row>
    <row r="6" spans="1:73" s="55" customFormat="1" ht="90" customHeight="1">
      <c r="A6" s="32">
        <v>7</v>
      </c>
      <c r="B6" s="33"/>
      <c r="C6" s="33"/>
      <c r="D6" s="34" t="s">
        <v>73</v>
      </c>
      <c r="E6" s="33" t="s">
        <v>74</v>
      </c>
      <c r="F6" s="33" t="s">
        <v>75</v>
      </c>
      <c r="G6" s="34" t="s">
        <v>101</v>
      </c>
      <c r="H6" s="35" t="s">
        <v>102</v>
      </c>
      <c r="I6" s="35" t="s">
        <v>75</v>
      </c>
      <c r="J6" s="34" t="s">
        <v>103</v>
      </c>
      <c r="K6" s="36" t="s">
        <v>79</v>
      </c>
      <c r="L6" s="34" t="s">
        <v>80</v>
      </c>
      <c r="M6" s="34" t="s">
        <v>81</v>
      </c>
      <c r="N6" s="35"/>
      <c r="O6" s="33"/>
      <c r="P6" s="37"/>
      <c r="Q6" s="33"/>
      <c r="R6" s="38"/>
      <c r="S6" s="35" t="s">
        <v>82</v>
      </c>
      <c r="T6" s="39"/>
      <c r="U6" s="40">
        <v>4.88</v>
      </c>
      <c r="V6" s="33"/>
      <c r="W6" s="33"/>
      <c r="X6" s="34">
        <v>39</v>
      </c>
      <c r="Y6" s="34">
        <v>28</v>
      </c>
      <c r="Z6" s="34">
        <v>22</v>
      </c>
      <c r="AA6" s="34">
        <v>39</v>
      </c>
      <c r="AB6" s="34">
        <v>28</v>
      </c>
      <c r="AC6" s="34">
        <v>22</v>
      </c>
      <c r="AD6" s="41">
        <v>5</v>
      </c>
      <c r="AE6" s="34">
        <v>4</v>
      </c>
      <c r="AF6" s="42">
        <f t="shared" si="2"/>
        <v>2.4024E-2</v>
      </c>
      <c r="AG6" s="41">
        <v>63</v>
      </c>
      <c r="AH6" s="43">
        <f t="shared" si="3"/>
        <v>10489.510489510489</v>
      </c>
      <c r="AI6" s="44">
        <v>3000</v>
      </c>
      <c r="AJ6" s="45">
        <f t="shared" si="4"/>
        <v>0.28600000000000003</v>
      </c>
      <c r="AK6" s="46" t="s">
        <v>83</v>
      </c>
      <c r="AL6" s="47">
        <f t="shared" si="0"/>
        <v>0.253</v>
      </c>
      <c r="AM6" s="45">
        <f t="shared" si="5"/>
        <v>1.8975</v>
      </c>
      <c r="AN6" s="45">
        <f t="shared" si="6"/>
        <v>7.0635000000000003</v>
      </c>
      <c r="AO6" s="48"/>
      <c r="AP6" s="45">
        <f t="shared" si="1"/>
        <v>0</v>
      </c>
      <c r="AQ6" s="48">
        <v>0.06</v>
      </c>
      <c r="AR6" s="45">
        <f t="shared" si="7"/>
        <v>0.44999999999999996</v>
      </c>
      <c r="AS6" s="48"/>
      <c r="AT6" s="45">
        <f t="shared" si="8"/>
        <v>0</v>
      </c>
      <c r="AU6" s="49">
        <v>0</v>
      </c>
      <c r="AV6" s="48">
        <v>0</v>
      </c>
      <c r="AW6" s="45">
        <f t="shared" si="9"/>
        <v>0</v>
      </c>
      <c r="AX6" s="49">
        <v>0</v>
      </c>
      <c r="AY6" s="48">
        <v>0</v>
      </c>
      <c r="AZ6" s="45">
        <f t="shared" si="10"/>
        <v>0</v>
      </c>
      <c r="BA6" s="49">
        <v>0</v>
      </c>
      <c r="BB6" s="48">
        <v>0</v>
      </c>
      <c r="BC6" s="45">
        <f t="shared" si="11"/>
        <v>0</v>
      </c>
      <c r="BD6" s="45">
        <f t="shared" si="12"/>
        <v>0.44999999999999996</v>
      </c>
      <c r="BE6" s="45">
        <f t="shared" si="13"/>
        <v>5.33</v>
      </c>
      <c r="BF6" s="50">
        <f t="shared" si="14"/>
        <v>0.28933333333333333</v>
      </c>
      <c r="BG6" s="58">
        <v>7.5</v>
      </c>
      <c r="BH6" s="45">
        <f t="shared" si="15"/>
        <v>9.6835000000000004</v>
      </c>
      <c r="BI6" s="59"/>
      <c r="BJ6" s="50" t="str">
        <f t="shared" si="16"/>
        <v/>
      </c>
      <c r="BK6" s="50" t="str">
        <f t="shared" si="17"/>
        <v/>
      </c>
      <c r="BL6" s="52"/>
      <c r="BM6" s="34">
        <v>1000</v>
      </c>
      <c r="BN6" s="53">
        <v>1</v>
      </c>
      <c r="BO6" s="34">
        <v>1000</v>
      </c>
      <c r="BP6" s="45">
        <f t="shared" si="18"/>
        <v>5330</v>
      </c>
      <c r="BQ6" s="45">
        <f t="shared" si="19"/>
        <v>7500</v>
      </c>
      <c r="BR6" s="33"/>
      <c r="BS6" s="54" t="s">
        <v>84</v>
      </c>
      <c r="BT6" s="33" t="s">
        <v>85</v>
      </c>
      <c r="BU6" s="34" t="s">
        <v>86</v>
      </c>
    </row>
    <row r="7" spans="1:73" s="65" customFormat="1" ht="90" customHeight="1">
      <c r="A7" s="60">
        <v>8</v>
      </c>
      <c r="B7" s="37"/>
      <c r="C7" s="37"/>
      <c r="D7" s="34" t="s">
        <v>95</v>
      </c>
      <c r="E7" s="33" t="s">
        <v>96</v>
      </c>
      <c r="F7" s="33" t="s">
        <v>75</v>
      </c>
      <c r="G7" s="34" t="s">
        <v>104</v>
      </c>
      <c r="H7" s="35" t="s">
        <v>105</v>
      </c>
      <c r="I7" s="35" t="s">
        <v>75</v>
      </c>
      <c r="J7" s="61" t="s">
        <v>106</v>
      </c>
      <c r="K7" s="36" t="s">
        <v>79</v>
      </c>
      <c r="L7" s="34" t="s">
        <v>80</v>
      </c>
      <c r="M7" s="34" t="s">
        <v>107</v>
      </c>
      <c r="N7" s="37"/>
      <c r="O7" s="37"/>
      <c r="P7" s="37"/>
      <c r="Q7" s="37"/>
      <c r="R7" s="37"/>
      <c r="S7" s="35" t="s">
        <v>82</v>
      </c>
      <c r="T7" s="56"/>
      <c r="U7" s="57">
        <f>'[1]Tahir 3.19'!$I$22</f>
        <v>9.7200000000000006</v>
      </c>
      <c r="V7" s="33"/>
      <c r="W7" s="33"/>
      <c r="X7" s="34">
        <v>30</v>
      </c>
      <c r="Y7" s="34">
        <v>25</v>
      </c>
      <c r="Z7" s="34">
        <v>24</v>
      </c>
      <c r="AA7" s="34">
        <v>30</v>
      </c>
      <c r="AB7" s="34">
        <v>25</v>
      </c>
      <c r="AC7" s="34">
        <v>24</v>
      </c>
      <c r="AD7" s="41">
        <v>5</v>
      </c>
      <c r="AE7" s="34">
        <v>4</v>
      </c>
      <c r="AF7" s="42">
        <f t="shared" si="2"/>
        <v>1.7999999999999999E-2</v>
      </c>
      <c r="AG7" s="41">
        <v>63</v>
      </c>
      <c r="AH7" s="43">
        <f t="shared" si="3"/>
        <v>14000.000000000002</v>
      </c>
      <c r="AI7" s="44">
        <v>3000</v>
      </c>
      <c r="AJ7" s="62">
        <f t="shared" si="4"/>
        <v>0.21428571428571425</v>
      </c>
      <c r="AK7" s="46" t="s">
        <v>83</v>
      </c>
      <c r="AL7" s="47">
        <f t="shared" si="0"/>
        <v>0.253</v>
      </c>
      <c r="AM7" s="45">
        <f t="shared" si="5"/>
        <v>3.4787500000000002</v>
      </c>
      <c r="AN7" s="45">
        <f t="shared" si="6"/>
        <v>13.413035714285714</v>
      </c>
      <c r="AO7" s="63"/>
      <c r="AP7" s="62">
        <f t="shared" si="1"/>
        <v>0</v>
      </c>
      <c r="AQ7" s="63">
        <v>0.05</v>
      </c>
      <c r="AR7" s="45">
        <f t="shared" si="7"/>
        <v>0.6875</v>
      </c>
      <c r="AS7" s="63"/>
      <c r="AT7" s="45">
        <f t="shared" si="8"/>
        <v>0</v>
      </c>
      <c r="AU7" s="49">
        <v>0</v>
      </c>
      <c r="AV7" s="63">
        <v>0</v>
      </c>
      <c r="AW7" s="45">
        <f t="shared" si="9"/>
        <v>0</v>
      </c>
      <c r="AX7" s="49">
        <v>0</v>
      </c>
      <c r="AY7" s="63">
        <v>0</v>
      </c>
      <c r="AZ7" s="45">
        <f t="shared" si="10"/>
        <v>0</v>
      </c>
      <c r="BA7" s="49">
        <v>0</v>
      </c>
      <c r="BB7" s="63">
        <v>0</v>
      </c>
      <c r="BC7" s="45">
        <f t="shared" si="11"/>
        <v>0</v>
      </c>
      <c r="BD7" s="45">
        <f t="shared" si="12"/>
        <v>0.6875</v>
      </c>
      <c r="BE7" s="45">
        <f t="shared" si="13"/>
        <v>10.407500000000001</v>
      </c>
      <c r="BF7" s="50">
        <f t="shared" si="14"/>
        <v>0.24309090909090905</v>
      </c>
      <c r="BG7" s="64">
        <v>13.75</v>
      </c>
      <c r="BH7" s="45">
        <f t="shared" si="15"/>
        <v>17.443035714285713</v>
      </c>
      <c r="BI7" s="52"/>
      <c r="BJ7" s="50" t="str">
        <f t="shared" si="16"/>
        <v/>
      </c>
      <c r="BK7" s="50" t="str">
        <f t="shared" si="17"/>
        <v/>
      </c>
      <c r="BL7" s="52"/>
      <c r="BM7" s="34">
        <v>1000</v>
      </c>
      <c r="BN7" s="53">
        <v>1</v>
      </c>
      <c r="BO7" s="34">
        <v>1000</v>
      </c>
      <c r="BP7" s="45">
        <f t="shared" si="18"/>
        <v>10407.5</v>
      </c>
      <c r="BQ7" s="45">
        <f t="shared" si="19"/>
        <v>13750</v>
      </c>
      <c r="BR7" s="37"/>
      <c r="BS7" s="54" t="s">
        <v>84</v>
      </c>
      <c r="BT7" s="33" t="s">
        <v>85</v>
      </c>
      <c r="BU7" s="34" t="s">
        <v>86</v>
      </c>
    </row>
  </sheetData>
  <sheetProtection insertRows="0" deleteRows="0" sort="0"/>
  <protectedRanges>
    <protectedRange sqref="BI6:BI7 AM2:BF7 Q2:W7 X6:AC7 AE7 Q8:BH200 AJ2:AJ7 L2:O200 AF2:AH7 BJ2:BK7 BH2:BH7 A2:J200" name="Range1"/>
    <protectedRange sqref="X2:AD2 X3:AC5 AD3:AD7" name="Range1_2"/>
    <protectedRange sqref="AI2:AI7" name="Range1_3"/>
    <protectedRange sqref="AK2:AL7" name="Range1_4"/>
    <protectedRange sqref="BI2:BI5" name="Range1_5"/>
    <protectedRange sqref="BN2:BN7" name="Range1_6"/>
    <protectedRange sqref="K2:K241" name="Range1_1"/>
    <protectedRange sqref="BL2:BL236" name="Range1_7"/>
    <protectedRange sqref="P2:P236" name="Range1_8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[2]ValueSelect!#REF!</xm:f>
          </x14:formula1>
          <xm:sqref>F2:F7</xm:sqref>
        </x14:dataValidation>
        <x14:dataValidation type="list" allowBlank="1" showInputMessage="1" showErrorMessage="1">
          <x14:formula1>
            <xm:f>[2]ValueSelect!#REF!</xm:f>
          </x14:formula1>
          <xm:sqref>E2:E7</xm:sqref>
        </x14:dataValidation>
        <x14:dataValidation type="list" allowBlank="1" showInputMessage="1" showErrorMessage="1">
          <x14:formula1>
            <xm:f>[2]ValueSelect!#REF!</xm:f>
          </x14:formula1>
          <xm:sqref>BU2:BU7</xm:sqref>
        </x14:dataValidation>
        <x14:dataValidation type="list" allowBlank="1" showInputMessage="1" showErrorMessage="1">
          <x14:formula1>
            <xm:f>[2]Data!#REF!</xm:f>
          </x14:formula1>
          <xm:sqref>BT2:BT7</xm:sqref>
        </x14:dataValidation>
        <x14:dataValidation type="list" allowBlank="1" showInputMessage="1" showErrorMessage="1">
          <x14:formula1>
            <xm:f>[2]ValueSelect!#REF!</xm:f>
          </x14:formula1>
          <xm:sqref>BS2:BS7</xm:sqref>
        </x14:dataValidation>
        <x14:dataValidation type="list" allowBlank="1" showInputMessage="1" showErrorMessage="1">
          <x14:formula1>
            <xm:f>[2]Data!#REF!</xm:f>
          </x14:formula1>
          <xm:sqref>V2:V7</xm:sqref>
        </x14:dataValidation>
        <x14:dataValidation type="list" allowBlank="1" showInputMessage="1" showErrorMessage="1">
          <x14:formula1>
            <xm:f>[2]ValueSelect!#REF!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2026-03-20T03:01:39Z</dcterms:created>
  <dcterms:modified xsi:type="dcterms:W3CDTF">2026-03-20T03:02:13Z</dcterms:modified>
</cp:coreProperties>
</file>