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AI32" i="1" l="1"/>
  <c r="AI23" i="1"/>
  <c r="BC33" i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Q32" i="1"/>
  <c r="AH32" i="1"/>
  <c r="AB32" i="1"/>
  <c r="AD32" i="1" s="1"/>
  <c r="AF32" i="1" s="1"/>
  <c r="BD31" i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D30" i="1"/>
  <c r="BC30" i="1"/>
  <c r="BB30" i="1"/>
  <c r="AX30" i="1"/>
  <c r="AY30" i="1" s="1"/>
  <c r="AW30" i="1"/>
  <c r="AQ30" i="1"/>
  <c r="AR30" i="1" s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L29" i="1"/>
  <c r="AH29" i="1"/>
  <c r="AI29" i="1" s="1"/>
  <c r="AB29" i="1"/>
  <c r="AD29" i="1" s="1"/>
  <c r="AF29" i="1" s="1"/>
  <c r="BC28" i="1"/>
  <c r="BB28" i="1"/>
  <c r="AU28" i="1"/>
  <c r="AX28" i="1" s="1"/>
  <c r="AY28" i="1" s="1"/>
  <c r="AQ28" i="1"/>
  <c r="AH28" i="1"/>
  <c r="AI28" i="1" s="1"/>
  <c r="AD28" i="1"/>
  <c r="AF28" i="1" s="1"/>
  <c r="AB28" i="1"/>
  <c r="BC27" i="1"/>
  <c r="BB27" i="1"/>
  <c r="AX27" i="1"/>
  <c r="AY27" i="1" s="1"/>
  <c r="AU27" i="1"/>
  <c r="AW27" i="1" s="1"/>
  <c r="AQ27" i="1"/>
  <c r="AL27" i="1"/>
  <c r="AH27" i="1"/>
  <c r="AI27" i="1" s="1"/>
  <c r="AB27" i="1"/>
  <c r="AD27" i="1" s="1"/>
  <c r="AF27" i="1" s="1"/>
  <c r="BD26" i="1"/>
  <c r="BC26" i="1"/>
  <c r="BB26" i="1"/>
  <c r="AX26" i="1"/>
  <c r="AY26" i="1" s="1"/>
  <c r="AW26" i="1"/>
  <c r="AQ26" i="1"/>
  <c r="AR26" i="1" s="1"/>
  <c r="AO26" i="1"/>
  <c r="AL26" i="1"/>
  <c r="AH26" i="1"/>
  <c r="AI26" i="1" s="1"/>
  <c r="AB26" i="1"/>
  <c r="AD26" i="1" s="1"/>
  <c r="AF26" i="1" s="1"/>
  <c r="BD25" i="1"/>
  <c r="BC25" i="1"/>
  <c r="BB25" i="1"/>
  <c r="AX25" i="1"/>
  <c r="AY25" i="1" s="1"/>
  <c r="AW25" i="1"/>
  <c r="AQ25" i="1"/>
  <c r="AO25" i="1"/>
  <c r="AL25" i="1"/>
  <c r="AH25" i="1"/>
  <c r="AB25" i="1"/>
  <c r="AD25" i="1" s="1"/>
  <c r="AF25" i="1" s="1"/>
  <c r="AI25" i="1"/>
  <c r="BC24" i="1"/>
  <c r="AU24" i="1"/>
  <c r="BB24" i="1" s="1"/>
  <c r="AH24" i="1"/>
  <c r="AI24" i="1" s="1"/>
  <c r="AB24" i="1"/>
  <c r="AD24" i="1" s="1"/>
  <c r="AF24" i="1" s="1"/>
  <c r="BC23" i="1"/>
  <c r="BB23" i="1"/>
  <c r="AX23" i="1"/>
  <c r="AY23" i="1" s="1"/>
  <c r="AU23" i="1"/>
  <c r="AW23" i="1" s="1"/>
  <c r="AQ23" i="1"/>
  <c r="AO23" i="1"/>
  <c r="AH23" i="1"/>
  <c r="AB23" i="1"/>
  <c r="AD23" i="1" s="1"/>
  <c r="AF23" i="1" s="1"/>
  <c r="BD22" i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D21" i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L19" i="1"/>
  <c r="AH19" i="1"/>
  <c r="AI19" i="1" s="1"/>
  <c r="AB19" i="1"/>
  <c r="AD19" i="1" s="1"/>
  <c r="AF19" i="1" s="1"/>
  <c r="BC18" i="1"/>
  <c r="BB18" i="1"/>
  <c r="AW18" i="1"/>
  <c r="AU18" i="1"/>
  <c r="AL18" i="1"/>
  <c r="AH18" i="1"/>
  <c r="AI18" i="1" s="1"/>
  <c r="AB18" i="1"/>
  <c r="AD18" i="1" s="1"/>
  <c r="AF18" i="1" s="1"/>
  <c r="BD17" i="1"/>
  <c r="BC17" i="1"/>
  <c r="BB17" i="1"/>
  <c r="AY17" i="1"/>
  <c r="AX17" i="1"/>
  <c r="AW17" i="1"/>
  <c r="AQ17" i="1"/>
  <c r="AO17" i="1"/>
  <c r="AL17" i="1"/>
  <c r="AH17" i="1"/>
  <c r="AB17" i="1"/>
  <c r="AD17" i="1" s="1"/>
  <c r="AF17" i="1" s="1"/>
  <c r="AI17" i="1"/>
  <c r="BD16" i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BB15" i="1"/>
  <c r="AU15" i="1"/>
  <c r="AX15" i="1" s="1"/>
  <c r="AY15" i="1" s="1"/>
  <c r="AQ15" i="1"/>
  <c r="AH15" i="1"/>
  <c r="AI15" i="1" s="1"/>
  <c r="AB15" i="1"/>
  <c r="AD15" i="1" s="1"/>
  <c r="AF15" i="1" s="1"/>
  <c r="BC14" i="1"/>
  <c r="BB14" i="1"/>
  <c r="AX14" i="1"/>
  <c r="AY14" i="1" s="1"/>
  <c r="AU14" i="1"/>
  <c r="AW14" i="1" s="1"/>
  <c r="AQ14" i="1"/>
  <c r="AO14" i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D12" i="1"/>
  <c r="BC12" i="1"/>
  <c r="BB12" i="1"/>
  <c r="AX12" i="1"/>
  <c r="AY12" i="1" s="1"/>
  <c r="AW12" i="1"/>
  <c r="AQ12" i="1"/>
  <c r="AO12" i="1"/>
  <c r="AR12" i="1" s="1"/>
  <c r="AL12" i="1"/>
  <c r="AH12" i="1"/>
  <c r="AI12" i="1" s="1"/>
  <c r="AB12" i="1"/>
  <c r="AD12" i="1" s="1"/>
  <c r="AF12" i="1" s="1"/>
  <c r="BD11" i="1"/>
  <c r="BC11" i="1"/>
  <c r="BB11" i="1"/>
  <c r="AX11" i="1"/>
  <c r="AY11" i="1" s="1"/>
  <c r="AW11" i="1"/>
  <c r="AQ11" i="1"/>
  <c r="AO11" i="1"/>
  <c r="AR11" i="1" s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D10" i="1"/>
  <c r="AF10" i="1" s="1"/>
  <c r="AB10" i="1"/>
  <c r="BC9" i="1"/>
  <c r="AU9" i="1"/>
  <c r="AH9" i="1"/>
  <c r="AI9" i="1" s="1"/>
  <c r="AB9" i="1"/>
  <c r="AD9" i="1" s="1"/>
  <c r="AF9" i="1" s="1"/>
  <c r="BD8" i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D7" i="1"/>
  <c r="BC7" i="1"/>
  <c r="BB7" i="1"/>
  <c r="AX7" i="1"/>
  <c r="AY7" i="1" s="1"/>
  <c r="AW7" i="1"/>
  <c r="AQ7" i="1"/>
  <c r="AO7" i="1"/>
  <c r="AL7" i="1"/>
  <c r="AR7" i="1" s="1"/>
  <c r="AH7" i="1"/>
  <c r="AI7" i="1" s="1"/>
  <c r="AB7" i="1"/>
  <c r="AD7" i="1" s="1"/>
  <c r="AF7" i="1" s="1"/>
  <c r="BI6" i="1"/>
  <c r="BC6" i="1"/>
  <c r="BB6" i="1"/>
  <c r="AX6" i="1"/>
  <c r="AY6" i="1" s="1"/>
  <c r="AW6" i="1"/>
  <c r="AQ6" i="1"/>
  <c r="AO6" i="1"/>
  <c r="AR6" i="1" s="1"/>
  <c r="AL6" i="1"/>
  <c r="AH6" i="1"/>
  <c r="AI6" i="1" s="1"/>
  <c r="AB6" i="1"/>
  <c r="AD6" i="1" s="1"/>
  <c r="AF6" i="1" s="1"/>
  <c r="BI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M4" i="1"/>
  <c r="BN4" i="1" s="1"/>
  <c r="BI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M3" i="1"/>
  <c r="BN3" i="1" s="1"/>
  <c r="BI3" i="1"/>
  <c r="BD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N2" i="1"/>
  <c r="BM2" i="1"/>
  <c r="BI2" i="1"/>
  <c r="BD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AR23" i="1" l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R15" i="1" s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R14" i="1" s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R32" i="1" s="1"/>
  <c r="AW32" i="1"/>
  <c r="AL33" i="1"/>
  <c r="AW33" i="1"/>
  <c r="AR2" i="1"/>
  <c r="AO10" i="1"/>
  <c r="AR10" i="1" s="1"/>
  <c r="AL13" i="1"/>
  <c r="AR21" i="1"/>
  <c r="AO27" i="1"/>
  <c r="AR27" i="1" s="1"/>
  <c r="AQ29" i="1"/>
  <c r="AO32" i="1"/>
  <c r="AO33" i="1"/>
  <c r="AJ29" i="1"/>
  <c r="AJ3" i="1"/>
  <c r="AS3" i="1" s="1"/>
  <c r="BA3" i="1" s="1"/>
  <c r="AJ25" i="1"/>
  <c r="AJ30" i="1"/>
  <c r="AS30" i="1" s="1"/>
  <c r="AT30" i="1" s="1"/>
  <c r="AJ7" i="1"/>
  <c r="AS7" i="1" s="1"/>
  <c r="BA7" i="1" s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S23" i="1" s="1"/>
  <c r="AT23" i="1" s="1"/>
  <c r="AJ27" i="1"/>
  <c r="AJ24" i="1"/>
  <c r="AJ31" i="1"/>
  <c r="AS31" i="1" s="1"/>
  <c r="BA31" i="1" s="1"/>
  <c r="AJ6" i="1"/>
  <c r="AS6" i="1" s="1"/>
  <c r="AT6" i="1" s="1"/>
  <c r="AJ22" i="1"/>
  <c r="AS22" i="1" s="1"/>
  <c r="BA22" i="1" s="1"/>
  <c r="AJ26" i="1"/>
  <c r="AS26" i="1" s="1"/>
  <c r="AT26" i="1" s="1"/>
  <c r="AJ28" i="1"/>
  <c r="AJ32" i="1"/>
  <c r="AJ33" i="1"/>
  <c r="BA26" i="1"/>
  <c r="AT10" i="1"/>
  <c r="AI2" i="1"/>
  <c r="AJ2" i="1" s="1"/>
  <c r="AJ11" i="1"/>
  <c r="AS11" i="1" s="1"/>
  <c r="AJ14" i="1"/>
  <c r="AI5" i="1"/>
  <c r="AJ5" i="1" s="1"/>
  <c r="AJ9" i="1"/>
  <c r="AJ18" i="1"/>
  <c r="AJ20" i="1"/>
  <c r="AJ4" i="1"/>
  <c r="AJ8" i="1"/>
  <c r="AS8" i="1" s="1"/>
  <c r="AJ13" i="1"/>
  <c r="AJ15" i="1"/>
  <c r="AS15" i="1" s="1"/>
  <c r="AJ17" i="1"/>
  <c r="AJ21" i="1"/>
  <c r="AS14" i="1" l="1"/>
  <c r="AT14" i="1" s="1"/>
  <c r="AS13" i="1"/>
  <c r="AT13" i="1" s="1"/>
  <c r="AS28" i="1"/>
  <c r="BA28" i="1" s="1"/>
  <c r="AT3" i="1"/>
  <c r="AS24" i="1"/>
  <c r="AR19" i="1"/>
  <c r="AR18" i="1"/>
  <c r="AR24" i="1"/>
  <c r="AS17" i="1"/>
  <c r="BA17" i="1" s="1"/>
  <c r="AS4" i="1"/>
  <c r="AS5" i="1"/>
  <c r="AT5" i="1" s="1"/>
  <c r="AR13" i="1"/>
  <c r="AR29" i="1"/>
  <c r="AS29" i="1" s="1"/>
  <c r="AS19" i="1"/>
  <c r="BA19" i="1" s="1"/>
  <c r="AS20" i="1"/>
  <c r="BA20" i="1" s="1"/>
  <c r="AS18" i="1"/>
  <c r="BA18" i="1" s="1"/>
  <c r="AS27" i="1"/>
  <c r="AS25" i="1"/>
  <c r="AR33" i="1"/>
  <c r="AS33" i="1" s="1"/>
  <c r="AR20" i="1"/>
  <c r="AS21" i="1"/>
  <c r="BA21" i="1" s="1"/>
  <c r="AS2" i="1"/>
  <c r="AT2" i="1" s="1"/>
  <c r="BA30" i="1"/>
  <c r="AS32" i="1"/>
  <c r="BA32" i="1" s="1"/>
  <c r="AR9" i="1"/>
  <c r="AS9" i="1" s="1"/>
  <c r="BA23" i="1"/>
  <c r="BA16" i="1"/>
  <c r="BA6" i="1"/>
  <c r="AT7" i="1"/>
  <c r="AT31" i="1"/>
  <c r="AT28" i="1"/>
  <c r="AT12" i="1"/>
  <c r="AT22" i="1"/>
  <c r="BA5" i="1"/>
  <c r="BA2" i="1"/>
  <c r="BA13" i="1"/>
  <c r="BA11" i="1"/>
  <c r="AT11" i="1"/>
  <c r="AT21" i="1"/>
  <c r="BA8" i="1"/>
  <c r="AT8" i="1"/>
  <c r="BA4" i="1"/>
  <c r="AT4" i="1"/>
  <c r="BA15" i="1"/>
  <c r="AT15" i="1"/>
  <c r="AT20" i="1"/>
  <c r="BA14" i="1"/>
  <c r="BA29" i="1" l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D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<sst xmlns="http://schemas.openxmlformats.org/spreadsheetml/2006/main" count="550" uniqueCount="114">
  <si>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</si>
  <si>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</si>
  <si>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</si>
  <si>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</si>
  <si>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</si>
  <si>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</si>
  <si>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</si>
  <si>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</si>
  <si>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</si>
  <si>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</si>
  <si>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</si>
  <si>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</si>
  <si>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</si>
  <si>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</si>
  <si>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</si>
  <si>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</si>
  <si>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</si>
  <si>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</si>
  <si>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</si>
  <si>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</si>
  <si>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</si>
  <si>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</si>
  <si>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</si>
  <si>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</si>
  <si>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</si>
  <si>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</si>
  <si>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</si>
  <si>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</si>
  <si>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</si>
  <si>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</si>
  <si>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</si>
  <si>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</si>
  <si>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</si>
  <si>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</si>
  <si>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</si>
  <si>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</si>
  <si>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</si>
  <si>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</si>
  <si>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</si>
  <si>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</si>
  <si>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</si>
  <si>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</si>
  <si>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</si>
  <si>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</si>
  <si>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</si>
  <si>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</si>
  <si>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</si>
  <si>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</si>
  <si>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</si>
  <si>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</si>
  <si>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</si>
  <si>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</si>
  <si>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</si>
  <si>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</si>
  <si>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</si>
  <si>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</si>
  <si>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</si>
  <si>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</si>
  <si>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</si>
  <si>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</si>
  <si>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</si>
  <si>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</si>
  <si>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</si>
  <si>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</si>
  <si>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</si>
  <si>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</si>
  <si>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</si>
  <si>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</si>
  <si>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</si>
  <si>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</si>
  <si>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</si>
  <si>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</si>
  <si>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</si>
  <si>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</si>
  <si>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</si>
  <si>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</si>
  <si>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</si>
  <si>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</si>
  <si>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</si>
  <si>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</si>
  <si>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</si>
  <si>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</si>
  <si>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</si>
  <si>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</si>
  <si>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</si>
  <si>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</si>
  <si>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</si>
  <si>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</si>
  <si>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</si>
  <si>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</si>
  <si>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</si>
  <si>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</si>
  <si>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</si>
  <si>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</si>
  <si>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</si>
  <si>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</si>
  <si>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</si>
  <si>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</si>
  <si>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</si>
  <si>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</si>
  <si>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Master Carton CBM</t>
  </si>
  <si>
    <t>Master Carton Weight (kg)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</si>
  <si>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</si>
  <si>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</si>
  <si>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</si>
  <si>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</si>
  <si>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</si>
  <si>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</si>
  <si>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</si>
  <si>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</si>
  <si>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</si>
  <si>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</si>
  <si>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</si>
  <si>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HD SIGNATURE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</si>
</sst>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8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8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8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10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1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2" fontId="2" fillId="7" borderId="1" xfId="3" applyNumberFormat="1" applyFill="1" applyBorder="1" applyAlignment="1">
      <alignment horizontal="center" vertical="center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3"/>
  <sheetViews>
    <sheetView tabSelected="1" topLeftCell="K1" workbookViewId="0">
      <selection activeCell="W4" sqref="W4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6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94</v>
      </c>
      <c r="AQ1" s="13" t="s">
        <v>95</v>
      </c>
      <c r="AR1" s="13" t="s">
        <v>41</v>
      </c>
      <c r="AS1" s="21" t="s">
        <v>96</v>
      </c>
      <c r="AT1" s="22" t="s">
        <v>97</v>
      </c>
      <c r="AU1" s="23" t="s">
        <v>98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99</v>
      </c>
      <c r="BD1" s="18" t="s">
        <v>100</v>
      </c>
      <c r="BE1" s="25" t="s">
        <v>101</v>
      </c>
      <c r="BM1" s="16" t="s">
        <v>44</v>
      </c>
    </row>
    <row r="2" spans="1:66" s="16" customFormat="1" ht="20.100000000000001" customHeight="1" x14ac:dyDescent="0.25">
      <c r="A2" s="26">
        <v>1</v>
      </c>
      <c r="B2" s="27"/>
      <c r="C2" s="26"/>
      <c r="D2" s="28" t="s">
        <v>113</v>
      </c>
      <c r="E2" s="29" t="s">
        <v>112</v>
      </c>
      <c r="F2" s="30" t="s">
        <v>102</v>
      </c>
      <c r="G2" s="31" t="s">
        <v>47</v>
      </c>
      <c r="H2" s="26" t="s">
        <v>48</v>
      </c>
      <c r="I2" s="72" t="s">
        <v>103</v>
      </c>
      <c r="J2" s="32" t="s">
        <v>49</v>
      </c>
      <c r="K2" s="33" t="s">
        <v>106</v>
      </c>
      <c r="L2" s="33" t="s">
        <v>50</v>
      </c>
      <c r="M2" s="26"/>
      <c r="N2" s="26"/>
      <c r="O2" s="26"/>
      <c r="P2" s="26"/>
      <c r="Q2" s="26"/>
      <c r="R2" s="26" t="s">
        <v>111</v>
      </c>
      <c r="S2" s="34">
        <v>2.61</v>
      </c>
      <c r="T2" s="35"/>
      <c r="U2" s="29" t="s">
        <v>5</v>
      </c>
      <c r="V2" s="36" t="s">
        <v>51</v>
      </c>
      <c r="W2" s="37">
        <v>46</v>
      </c>
      <c r="X2" s="37">
        <v>33</v>
      </c>
      <c r="Y2" s="38">
        <v>9</v>
      </c>
      <c r="Z2" s="39">
        <v>2.2999999999999998</v>
      </c>
      <c r="AA2" s="40">
        <v>3</v>
      </c>
      <c r="AB2" s="39">
        <f t="shared" ref="AB2:AB33" si="0">IF(W2="","",W2*X2*Y2/1000000)</f>
        <v>1.3662000000000001E-2</v>
      </c>
      <c r="AC2" s="41">
        <v>56</v>
      </c>
      <c r="AD2" s="42">
        <f t="shared" ref="AD2:AD33" si="1">IF(AA2="","",AC2/AB2*AA2)</f>
        <v>12296.881862099253</v>
      </c>
      <c r="AE2" s="43">
        <v>3300</v>
      </c>
      <c r="AF2" s="35">
        <f t="shared" ref="AF2:AF33" si="2">IF(ISERROR(AE2/AD2),"",AE2/AD2)</f>
        <v>0.26836071428571429</v>
      </c>
      <c r="AG2" s="26" t="s">
        <v>52</v>
      </c>
      <c r="AH2" s="44">
        <f>6%+15%</f>
        <v>0.21</v>
      </c>
      <c r="AI2" s="35">
        <f>IF(ISERROR(S2*AH2),"",S2*AH2)</f>
        <v>0.54809999999999992</v>
      </c>
      <c r="AJ2" s="35">
        <f>IF(ISERROR(S2+AF2+AI2),"",S2+AF2+AI2)</f>
        <v>3.4264607142857137</v>
      </c>
      <c r="AK2" s="45">
        <v>0.01</v>
      </c>
      <c r="AL2" s="35">
        <f t="shared" ref="AL2:AL6" si="3">IF(ISERROR(AU2*AK2),"",AU2*AK2)</f>
        <v>6.5000000000000002E-2</v>
      </c>
      <c r="AM2" s="35" t="s">
        <v>104</v>
      </c>
      <c r="AN2" s="45">
        <v>0.18</v>
      </c>
      <c r="AO2" s="35">
        <f t="shared" ref="AO2:AO6" si="4">IF(ISERROR(AU2*AN2),"",AU2*AN2)</f>
        <v>1.17</v>
      </c>
      <c r="AP2" s="45">
        <v>0.1</v>
      </c>
      <c r="AQ2" s="35">
        <f t="shared" ref="AQ2:AQ6" si="5">IF(ISERROR(AU2*AP2),"",AU2*AP2)</f>
        <v>0.65</v>
      </c>
      <c r="AR2" s="35">
        <f t="shared" ref="AR2:AR6" si="6">IF(ISERROR(AL2+AO2+AQ2),"",AL2+AO2+AQ2)</f>
        <v>1.8849999999999998</v>
      </c>
      <c r="AS2" s="46">
        <f t="shared" ref="AS2:AS6" si="7">IF(ISERROR(AJ2+AR2),"",AJ2+AR2)</f>
        <v>5.3114607142857135</v>
      </c>
      <c r="AT2" s="47">
        <f t="shared" ref="AT2:AT6" si="8">IF(ISERROR((AU2-AS2)/AU2),"",(AU2-AS2)/AU2)</f>
        <v>0.18285219780219791</v>
      </c>
      <c r="AU2" s="48">
        <v>6.5</v>
      </c>
      <c r="AV2" s="49">
        <v>19.989999999999998</v>
      </c>
      <c r="AW2" s="50">
        <f t="shared" ref="AW2:AW6" si="9">IF(ISERROR((AV2-AU2)/AV2),"",(AV2-AU2)/AV2)</f>
        <v>0.67483741870935465</v>
      </c>
      <c r="AX2" s="51">
        <f t="shared" ref="AX2:AX6" si="10">AU2*1.082</f>
        <v>7.0330000000000004</v>
      </c>
      <c r="AY2" s="52">
        <f>(AV2-AX2)/AV2</f>
        <v>0.64817408704352164</v>
      </c>
      <c r="AZ2" s="40">
        <v>800</v>
      </c>
      <c r="BA2" s="46">
        <f t="shared" ref="BA2:BA6" si="11">IF(ISERROR(AS2*AZ2),"",AS2*AZ2)</f>
        <v>4249.1685714285704</v>
      </c>
      <c r="BB2" s="35">
        <f t="shared" ref="BB2:BB6" si="12">IF(ISERROR(AU2*AZ2),"",AU2*AZ2)</f>
        <v>5200</v>
      </c>
      <c r="BC2" s="35">
        <f t="shared" ref="BC2:BC6" si="13">IF(ISERROR(AV2*AZ2),"",AV2*AZ2)</f>
        <v>15991.999999999998</v>
      </c>
      <c r="BD2" s="41" t="e">
        <f>IF(#REF!="","",#REF!*#REF!*#REF!/1000000/AA2*AZ2)</f>
        <v>#REF!</v>
      </c>
      <c r="BE2" s="26"/>
      <c r="BF2" s="36" t="s">
        <v>105</v>
      </c>
      <c r="BG2" s="53" t="s">
        <v>53</v>
      </c>
      <c r="BH2" s="54"/>
      <c r="BI2" s="55" t="e">
        <f>AU2/'[1]Item  - DI Rollout'!BC2</f>
        <v>#DIV/0!</v>
      </c>
      <c r="BK2" s="16">
        <v>17</v>
      </c>
      <c r="BL2" s="16">
        <v>24</v>
      </c>
      <c r="BM2" s="16">
        <f>BK2*BL2</f>
        <v>408</v>
      </c>
      <c r="BN2" s="56">
        <f>AU2/BM2</f>
        <v>1.5931372549019607E-2</v>
      </c>
    </row>
    <row r="3" spans="1:66" s="16" customFormat="1" ht="20.100000000000001" customHeight="1" x14ac:dyDescent="0.25">
      <c r="A3" s="26">
        <v>2</v>
      </c>
      <c r="B3" s="57"/>
      <c r="C3" s="26"/>
      <c r="D3" s="28" t="s">
        <v>45</v>
      </c>
      <c r="E3" s="29" t="s">
        <v>46</v>
      </c>
      <c r="F3" s="30" t="s">
        <v>102</v>
      </c>
      <c r="G3" s="31" t="s">
        <v>54</v>
      </c>
      <c r="H3" s="26" t="s">
        <v>48</v>
      </c>
      <c r="I3" s="72" t="s">
        <v>103</v>
      </c>
      <c r="J3" s="58" t="s">
        <v>49</v>
      </c>
      <c r="K3" s="33" t="s">
        <v>107</v>
      </c>
      <c r="L3" s="33" t="s">
        <v>50</v>
      </c>
      <c r="M3" s="26"/>
      <c r="N3" s="26"/>
      <c r="O3" s="26"/>
      <c r="P3" s="26"/>
      <c r="Q3" s="26"/>
      <c r="R3" s="26" t="s">
        <v>111</v>
      </c>
      <c r="S3" s="34">
        <v>4.3499999999999996</v>
      </c>
      <c r="T3" s="35"/>
      <c r="U3" s="29" t="s">
        <v>5</v>
      </c>
      <c r="V3" s="36" t="s">
        <v>51</v>
      </c>
      <c r="W3" s="37">
        <v>54</v>
      </c>
      <c r="X3" s="37">
        <v>46</v>
      </c>
      <c r="Y3" s="38">
        <v>9</v>
      </c>
      <c r="Z3" s="39">
        <v>3.6</v>
      </c>
      <c r="AA3" s="40">
        <v>3</v>
      </c>
      <c r="AB3" s="39">
        <f t="shared" si="0"/>
        <v>2.2356000000000001E-2</v>
      </c>
      <c r="AC3" s="41">
        <v>56</v>
      </c>
      <c r="AD3" s="42">
        <f t="shared" si="1"/>
        <v>7514.7611379495429</v>
      </c>
      <c r="AE3" s="43">
        <v>3300</v>
      </c>
      <c r="AF3" s="35">
        <f t="shared" si="2"/>
        <v>0.43913571428571435</v>
      </c>
      <c r="AG3" s="59" t="s">
        <v>52</v>
      </c>
      <c r="AH3" s="44">
        <f t="shared" ref="AH3:AH33" si="14">6%+15%</f>
        <v>0.21</v>
      </c>
      <c r="AI3" s="35">
        <f>IF(ISERROR(S3*AH3),"",S3*AH3)</f>
        <v>0.91349999999999987</v>
      </c>
      <c r="AJ3" s="35">
        <f>IF(ISERROR(S3+AF3+AI3),"",S3+AF3+AI3)</f>
        <v>5.702635714285714</v>
      </c>
      <c r="AK3" s="45">
        <v>0.01</v>
      </c>
      <c r="AL3" s="35">
        <f t="shared" si="3"/>
        <v>0.1075</v>
      </c>
      <c r="AM3" s="35" t="s">
        <v>104</v>
      </c>
      <c r="AN3" s="45">
        <v>0.18</v>
      </c>
      <c r="AO3" s="35">
        <f t="shared" si="4"/>
        <v>1.9349999999999998</v>
      </c>
      <c r="AP3" s="45">
        <v>0.1</v>
      </c>
      <c r="AQ3" s="35">
        <f t="shared" si="5"/>
        <v>1.075</v>
      </c>
      <c r="AR3" s="35">
        <f t="shared" si="6"/>
        <v>3.1174999999999997</v>
      </c>
      <c r="AS3" s="46">
        <f t="shared" si="7"/>
        <v>8.8201357142857137</v>
      </c>
      <c r="AT3" s="47">
        <f t="shared" si="8"/>
        <v>0.17952225913621267</v>
      </c>
      <c r="AU3" s="48">
        <v>10.75</v>
      </c>
      <c r="AV3" s="49">
        <v>29.99</v>
      </c>
      <c r="AW3" s="50">
        <f t="shared" si="9"/>
        <v>0.64154718239413133</v>
      </c>
      <c r="AX3" s="51">
        <f t="shared" si="10"/>
        <v>11.631500000000001</v>
      </c>
      <c r="AY3" s="52">
        <f t="shared" ref="AY3:AY6" si="15">(AV3-AX3)/AV3</f>
        <v>0.6121540513504502</v>
      </c>
      <c r="AZ3" s="40">
        <v>800</v>
      </c>
      <c r="BA3" s="46">
        <f t="shared" si="11"/>
        <v>7056.1085714285709</v>
      </c>
      <c r="BB3" s="35">
        <f t="shared" si="12"/>
        <v>8600</v>
      </c>
      <c r="BC3" s="35">
        <f t="shared" si="13"/>
        <v>23992</v>
      </c>
      <c r="BD3" s="41" t="e">
        <f>IF(#REF!="","",#REF!*#REF!*#REF!/1000000/AA3*AZ3)</f>
        <v>#REF!</v>
      </c>
      <c r="BE3" s="26"/>
      <c r="BF3" s="36" t="s">
        <v>105</v>
      </c>
      <c r="BG3" s="60"/>
      <c r="BH3" s="54"/>
      <c r="BI3" s="55" t="e">
        <f>AU3/'[1]Item  - DI Rollout'!BC3</f>
        <v>#VALUE!</v>
      </c>
      <c r="BK3" s="16">
        <v>20</v>
      </c>
      <c r="BL3" s="16">
        <v>34</v>
      </c>
      <c r="BM3" s="16">
        <f t="shared" ref="BM3:BM4" si="16">BK3*BL3</f>
        <v>680</v>
      </c>
      <c r="BN3" s="56">
        <f>AU3/BM3</f>
        <v>1.5808823529411764E-2</v>
      </c>
    </row>
    <row r="4" spans="1:66" s="16" customFormat="1" ht="20.100000000000001" customHeight="1" x14ac:dyDescent="0.25">
      <c r="A4" s="26">
        <v>3</v>
      </c>
      <c r="B4" s="57"/>
      <c r="C4" s="26"/>
      <c r="D4" s="28" t="s">
        <v>45</v>
      </c>
      <c r="E4" s="29" t="s">
        <v>46</v>
      </c>
      <c r="F4" s="30" t="s">
        <v>102</v>
      </c>
      <c r="G4" s="31" t="s">
        <v>55</v>
      </c>
      <c r="H4" s="26" t="s">
        <v>48</v>
      </c>
      <c r="I4" s="72" t="s">
        <v>103</v>
      </c>
      <c r="J4" s="58" t="s">
        <v>49</v>
      </c>
      <c r="K4" s="33" t="s">
        <v>108</v>
      </c>
      <c r="L4" s="33" t="s">
        <v>50</v>
      </c>
      <c r="M4" s="26"/>
      <c r="N4" s="26"/>
      <c r="O4" s="26"/>
      <c r="P4" s="26"/>
      <c r="Q4" s="26"/>
      <c r="R4" s="26" t="s">
        <v>111</v>
      </c>
      <c r="S4" s="61">
        <v>6.05</v>
      </c>
      <c r="T4" s="35"/>
      <c r="U4" s="29" t="s">
        <v>5</v>
      </c>
      <c r="V4" s="36" t="s">
        <v>51</v>
      </c>
      <c r="W4" s="37">
        <v>64</v>
      </c>
      <c r="X4" s="37">
        <v>54</v>
      </c>
      <c r="Y4" s="37">
        <v>7.5</v>
      </c>
      <c r="Z4" s="62">
        <v>4.3</v>
      </c>
      <c r="AA4" s="40">
        <v>3</v>
      </c>
      <c r="AB4" s="39">
        <f t="shared" si="0"/>
        <v>2.5919999999999999E-2</v>
      </c>
      <c r="AC4" s="41">
        <v>56</v>
      </c>
      <c r="AD4" s="42">
        <f t="shared" si="1"/>
        <v>6481.4814814814818</v>
      </c>
      <c r="AE4" s="43">
        <v>3300</v>
      </c>
      <c r="AF4" s="35">
        <f t="shared" si="2"/>
        <v>0.50914285714285712</v>
      </c>
      <c r="AG4" s="26" t="s">
        <v>52</v>
      </c>
      <c r="AH4" s="44">
        <f t="shared" si="14"/>
        <v>0.21</v>
      </c>
      <c r="AI4" s="35">
        <f>IF(ISERROR(S4*AH4),"",S4*AH4)</f>
        <v>1.2705</v>
      </c>
      <c r="AJ4" s="35">
        <f>IF(ISERROR(S4+AF4+AI4),"",S4+AF4+AI4)</f>
        <v>7.8296428571428569</v>
      </c>
      <c r="AK4" s="45">
        <v>0.01</v>
      </c>
      <c r="AL4" s="35">
        <f t="shared" si="3"/>
        <v>0.154</v>
      </c>
      <c r="AM4" s="35" t="s">
        <v>104</v>
      </c>
      <c r="AN4" s="45">
        <v>0.18</v>
      </c>
      <c r="AO4" s="35">
        <f t="shared" si="4"/>
        <v>2.7719999999999998</v>
      </c>
      <c r="AP4" s="45">
        <v>0.1</v>
      </c>
      <c r="AQ4" s="35">
        <f t="shared" si="5"/>
        <v>1.54</v>
      </c>
      <c r="AR4" s="35">
        <f t="shared" si="6"/>
        <v>4.4659999999999993</v>
      </c>
      <c r="AS4" s="46">
        <f t="shared" si="7"/>
        <v>12.295642857142855</v>
      </c>
      <c r="AT4" s="47">
        <f t="shared" si="8"/>
        <v>0.20158163265306137</v>
      </c>
      <c r="AU4" s="63">
        <v>15.4</v>
      </c>
      <c r="AV4" s="49">
        <v>36.99</v>
      </c>
      <c r="AW4" s="50">
        <f t="shared" si="9"/>
        <v>0.58367126250337931</v>
      </c>
      <c r="AX4" s="51">
        <f t="shared" si="10"/>
        <v>16.662800000000001</v>
      </c>
      <c r="AY4" s="52">
        <f t="shared" si="15"/>
        <v>0.54953230602865644</v>
      </c>
      <c r="AZ4" s="40">
        <v>800</v>
      </c>
      <c r="BA4" s="46">
        <f t="shared" si="11"/>
        <v>9836.5142857142837</v>
      </c>
      <c r="BB4" s="35">
        <f t="shared" si="12"/>
        <v>12320</v>
      </c>
      <c r="BC4" s="35">
        <f t="shared" si="13"/>
        <v>29592</v>
      </c>
      <c r="BD4" s="41"/>
      <c r="BE4" s="26"/>
      <c r="BF4" s="36" t="s">
        <v>105</v>
      </c>
      <c r="BG4" s="53" t="s">
        <v>53</v>
      </c>
      <c r="BH4" s="54"/>
      <c r="BI4" s="55">
        <f>AU4/'[1]Item  - DI Rollout'!BC4</f>
        <v>3.384615384615385</v>
      </c>
      <c r="BK4" s="16">
        <v>24</v>
      </c>
      <c r="BL4" s="16">
        <v>40</v>
      </c>
      <c r="BM4" s="16">
        <f t="shared" si="16"/>
        <v>960</v>
      </c>
      <c r="BN4" s="56">
        <f>AU4/BM4</f>
        <v>1.6041666666666666E-2</v>
      </c>
    </row>
    <row r="5" spans="1:66" s="16" customFormat="1" ht="20.100000000000001" customHeight="1" x14ac:dyDescent="0.25">
      <c r="A5" s="26">
        <v>4</v>
      </c>
      <c r="B5" s="57"/>
      <c r="C5" s="26"/>
      <c r="D5" s="28" t="s">
        <v>45</v>
      </c>
      <c r="E5" s="29" t="s">
        <v>46</v>
      </c>
      <c r="F5" s="30" t="s">
        <v>102</v>
      </c>
      <c r="G5" s="31" t="s">
        <v>56</v>
      </c>
      <c r="H5" s="26" t="s">
        <v>48</v>
      </c>
      <c r="I5" s="72" t="s">
        <v>103</v>
      </c>
      <c r="J5" s="58" t="s">
        <v>49</v>
      </c>
      <c r="K5" s="33" t="s">
        <v>109</v>
      </c>
      <c r="L5" s="33" t="s">
        <v>50</v>
      </c>
      <c r="M5" s="26"/>
      <c r="N5" s="26"/>
      <c r="O5" s="26"/>
      <c r="P5" s="26"/>
      <c r="Q5" s="26"/>
      <c r="R5" s="26" t="s">
        <v>111</v>
      </c>
      <c r="S5" s="64">
        <v>3.15</v>
      </c>
      <c r="T5" s="35"/>
      <c r="U5" s="29" t="s">
        <v>5</v>
      </c>
      <c r="V5" s="36" t="s">
        <v>51</v>
      </c>
      <c r="W5" s="37">
        <v>54</v>
      </c>
      <c r="X5" s="37">
        <v>34</v>
      </c>
      <c r="Y5" s="37">
        <v>7.5</v>
      </c>
      <c r="Z5" s="65">
        <v>2.7</v>
      </c>
      <c r="AA5" s="40">
        <v>3</v>
      </c>
      <c r="AB5" s="39">
        <f t="shared" si="0"/>
        <v>1.3769999999999999E-2</v>
      </c>
      <c r="AC5" s="41">
        <v>56</v>
      </c>
      <c r="AD5" s="42">
        <f t="shared" si="1"/>
        <v>12200.435729847495</v>
      </c>
      <c r="AE5" s="43">
        <v>3300</v>
      </c>
      <c r="AF5" s="35">
        <f t="shared" si="2"/>
        <v>0.27048214285714284</v>
      </c>
      <c r="AG5" s="59" t="s">
        <v>52</v>
      </c>
      <c r="AH5" s="44">
        <f t="shared" si="14"/>
        <v>0.21</v>
      </c>
      <c r="AI5" s="35">
        <f>IF(ISERROR(S5*AH5),"",S5*AH5)</f>
        <v>0.66149999999999998</v>
      </c>
      <c r="AJ5" s="35">
        <f>IF(ISERROR(S5+AF5+AI5),"",S5+AF5+AI5)</f>
        <v>4.081982142857143</v>
      </c>
      <c r="AK5" s="45">
        <v>0.01</v>
      </c>
      <c r="AL5" s="35">
        <f t="shared" si="3"/>
        <v>8.5000000000000006E-2</v>
      </c>
      <c r="AM5" s="35" t="s">
        <v>104</v>
      </c>
      <c r="AN5" s="45">
        <v>0.18</v>
      </c>
      <c r="AO5" s="35">
        <f t="shared" si="4"/>
        <v>1.53</v>
      </c>
      <c r="AP5" s="45">
        <v>0.1</v>
      </c>
      <c r="AQ5" s="35">
        <f t="shared" si="5"/>
        <v>0.85000000000000009</v>
      </c>
      <c r="AR5" s="35">
        <f t="shared" si="6"/>
        <v>2.4649999999999999</v>
      </c>
      <c r="AS5" s="46">
        <f t="shared" si="7"/>
        <v>6.5469821428571429</v>
      </c>
      <c r="AT5" s="47">
        <f t="shared" si="8"/>
        <v>0.22976680672268907</v>
      </c>
      <c r="AU5" s="63">
        <v>8.5</v>
      </c>
      <c r="AV5" s="49">
        <v>24.99</v>
      </c>
      <c r="AW5" s="50">
        <f t="shared" si="9"/>
        <v>0.65986394557823125</v>
      </c>
      <c r="AX5" s="51">
        <f t="shared" si="10"/>
        <v>9.197000000000001</v>
      </c>
      <c r="AY5" s="52">
        <f t="shared" si="15"/>
        <v>0.63197278911564625</v>
      </c>
      <c r="AZ5" s="40">
        <v>800</v>
      </c>
      <c r="BA5" s="46">
        <f t="shared" si="11"/>
        <v>5237.5857142857139</v>
      </c>
      <c r="BB5" s="35">
        <f t="shared" si="12"/>
        <v>6800</v>
      </c>
      <c r="BC5" s="35">
        <f t="shared" si="13"/>
        <v>19992</v>
      </c>
      <c r="BD5" s="41"/>
      <c r="BE5" s="26"/>
      <c r="BF5" s="36" t="s">
        <v>105</v>
      </c>
      <c r="BG5" s="60"/>
      <c r="BH5" s="54"/>
      <c r="BI5" s="55">
        <f>AU5/'[1]Item  - DI Rollout'!BC5</f>
        <v>1.118421052631579</v>
      </c>
    </row>
    <row r="6" spans="1:66" s="16" customFormat="1" ht="20.100000000000001" customHeight="1" x14ac:dyDescent="0.25">
      <c r="A6" s="26">
        <v>5</v>
      </c>
      <c r="B6" s="66"/>
      <c r="C6" s="26"/>
      <c r="D6" s="28" t="s">
        <v>45</v>
      </c>
      <c r="E6" s="29" t="s">
        <v>46</v>
      </c>
      <c r="F6" s="67" t="s">
        <v>102</v>
      </c>
      <c r="G6" s="31" t="s">
        <v>57</v>
      </c>
      <c r="H6" s="26" t="s">
        <v>48</v>
      </c>
      <c r="I6" s="72" t="s">
        <v>103</v>
      </c>
      <c r="J6" s="58" t="s">
        <v>49</v>
      </c>
      <c r="K6" s="33" t="s">
        <v>110</v>
      </c>
      <c r="L6" s="33" t="s">
        <v>50</v>
      </c>
      <c r="M6" s="26"/>
      <c r="N6" s="26"/>
      <c r="O6" s="26"/>
      <c r="P6" s="26"/>
      <c r="Q6" s="26"/>
      <c r="R6" s="26" t="s">
        <v>111</v>
      </c>
      <c r="S6" s="61">
        <v>2.36</v>
      </c>
      <c r="T6" s="35"/>
      <c r="U6" s="29" t="s">
        <v>5</v>
      </c>
      <c r="V6" s="36" t="s">
        <v>51</v>
      </c>
      <c r="W6" s="37">
        <v>45</v>
      </c>
      <c r="X6" s="37">
        <v>50</v>
      </c>
      <c r="Y6" s="37">
        <v>7.5</v>
      </c>
      <c r="Z6" s="65">
        <v>1.8</v>
      </c>
      <c r="AA6" s="40">
        <v>3</v>
      </c>
      <c r="AB6" s="39">
        <f t="shared" si="0"/>
        <v>1.6875000000000001E-2</v>
      </c>
      <c r="AC6" s="41">
        <v>56</v>
      </c>
      <c r="AD6" s="42">
        <f t="shared" si="1"/>
        <v>9955.5555555555547</v>
      </c>
      <c r="AE6" s="43">
        <v>3300</v>
      </c>
      <c r="AF6" s="35">
        <f t="shared" si="2"/>
        <v>0.3314732142857143</v>
      </c>
      <c r="AG6" s="59" t="s">
        <v>52</v>
      </c>
      <c r="AH6" s="44">
        <f t="shared" si="14"/>
        <v>0.21</v>
      </c>
      <c r="AI6" s="35">
        <f>IF(ISERROR(S6*AH6),"",S6*AH6)</f>
        <v>0.49559999999999993</v>
      </c>
      <c r="AJ6" s="35">
        <f>IF(ISERROR(S6+AF6+AI6),"",S6+AF6+AI6)</f>
        <v>3.1870732142857143</v>
      </c>
      <c r="AK6" s="45">
        <v>0.01</v>
      </c>
      <c r="AL6" s="35">
        <f t="shared" si="3"/>
        <v>6.7000000000000004E-2</v>
      </c>
      <c r="AM6" s="35" t="s">
        <v>104</v>
      </c>
      <c r="AN6" s="45">
        <v>0.18</v>
      </c>
      <c r="AO6" s="35">
        <f t="shared" si="4"/>
        <v>1.206</v>
      </c>
      <c r="AP6" s="45">
        <v>0.1</v>
      </c>
      <c r="AQ6" s="35">
        <f t="shared" si="5"/>
        <v>0.67</v>
      </c>
      <c r="AR6" s="35">
        <f t="shared" si="6"/>
        <v>1.9430000000000001</v>
      </c>
      <c r="AS6" s="46">
        <f t="shared" si="7"/>
        <v>5.1300732142857139</v>
      </c>
      <c r="AT6" s="47">
        <f t="shared" si="8"/>
        <v>0.23431743070362482</v>
      </c>
      <c r="AU6" s="63">
        <v>6.7</v>
      </c>
      <c r="AV6" s="49">
        <v>12.99</v>
      </c>
      <c r="AW6" s="50">
        <f t="shared" si="9"/>
        <v>0.48421862971516549</v>
      </c>
      <c r="AX6" s="51">
        <f t="shared" si="10"/>
        <v>7.2494000000000005</v>
      </c>
      <c r="AY6" s="52">
        <f t="shared" si="15"/>
        <v>0.44192455735180908</v>
      </c>
      <c r="AZ6" s="40">
        <v>800</v>
      </c>
      <c r="BA6" s="46">
        <f t="shared" si="11"/>
        <v>4104.0585714285708</v>
      </c>
      <c r="BB6" s="35">
        <f t="shared" si="12"/>
        <v>5360</v>
      </c>
      <c r="BC6" s="35">
        <f t="shared" si="13"/>
        <v>10392</v>
      </c>
      <c r="BD6" s="68"/>
      <c r="BE6" s="26"/>
      <c r="BF6" s="36" t="s">
        <v>105</v>
      </c>
      <c r="BG6" s="73" t="s">
        <v>53</v>
      </c>
      <c r="BH6" s="54"/>
      <c r="BI6" s="55">
        <f>AU6/'[1]Item  - DI Rollout'!BC6</f>
        <v>0.62616822429906549</v>
      </c>
    </row>
    <row r="7" spans="1:66" s="16" customFormat="1" ht="20.100000000000001" customHeight="1" x14ac:dyDescent="0.25">
      <c r="A7" s="26">
        <v>7</v>
      </c>
      <c r="B7" s="27"/>
      <c r="C7" s="26"/>
      <c r="D7" s="28" t="s">
        <v>45</v>
      </c>
      <c r="E7" s="29" t="s">
        <v>46</v>
      </c>
      <c r="F7" s="30" t="s">
        <v>102</v>
      </c>
      <c r="G7" s="31" t="s">
        <v>58</v>
      </c>
      <c r="H7" s="26" t="s">
        <v>48</v>
      </c>
      <c r="I7" s="72" t="s">
        <v>103</v>
      </c>
      <c r="J7" s="32" t="s">
        <v>49</v>
      </c>
      <c r="K7" s="33" t="s">
        <v>106</v>
      </c>
      <c r="L7" s="33" t="s">
        <v>59</v>
      </c>
      <c r="M7" s="26"/>
      <c r="N7" s="26"/>
      <c r="O7" s="26"/>
      <c r="P7" s="26"/>
      <c r="Q7" s="26"/>
      <c r="R7" s="26" t="s">
        <v>111</v>
      </c>
      <c r="S7" s="34">
        <v>2.61</v>
      </c>
      <c r="T7" s="35"/>
      <c r="U7" s="29" t="s">
        <v>5</v>
      </c>
      <c r="V7" s="36" t="s">
        <v>51</v>
      </c>
      <c r="W7" s="37">
        <v>46</v>
      </c>
      <c r="X7" s="37">
        <v>33</v>
      </c>
      <c r="Y7" s="38">
        <v>9</v>
      </c>
      <c r="Z7" s="39">
        <v>2.2999999999999998</v>
      </c>
      <c r="AA7" s="40">
        <v>3</v>
      </c>
      <c r="AB7" s="39">
        <f t="shared" si="0"/>
        <v>1.3662000000000001E-2</v>
      </c>
      <c r="AC7" s="41">
        <v>56</v>
      </c>
      <c r="AD7" s="42">
        <f t="shared" si="1"/>
        <v>12296.881862099253</v>
      </c>
      <c r="AE7" s="70">
        <v>3300</v>
      </c>
      <c r="AF7" s="35">
        <f t="shared" si="2"/>
        <v>0.26836071428571429</v>
      </c>
      <c r="AG7" s="26" t="s">
        <v>52</v>
      </c>
      <c r="AH7" s="44">
        <f t="shared" si="14"/>
        <v>0.21</v>
      </c>
      <c r="AI7" s="35">
        <f>IF(ISERROR(S7*AH7),"",S7*AH7)</f>
        <v>0.54809999999999992</v>
      </c>
      <c r="AJ7" s="35">
        <f>IF(ISERROR(S7+AF7+AI7),"",S7+AF7+AI7)</f>
        <v>3.4264607142857137</v>
      </c>
      <c r="AK7" s="45">
        <v>0.01</v>
      </c>
      <c r="AL7" s="35">
        <f t="shared" ref="AL7:AL10" si="17">IF(ISERROR(AU7*AK7),"",AU7*AK7)</f>
        <v>6.5000000000000002E-2</v>
      </c>
      <c r="AM7" s="35" t="s">
        <v>104</v>
      </c>
      <c r="AN7" s="45">
        <v>0.18</v>
      </c>
      <c r="AO7" s="35">
        <f t="shared" ref="AO7:AO10" si="18">IF(ISERROR(AU7*AN7),"",AU7*AN7)</f>
        <v>1.17</v>
      </c>
      <c r="AP7" s="45">
        <v>0.1</v>
      </c>
      <c r="AQ7" s="35">
        <f t="shared" ref="AQ7:AQ10" si="19">IF(ISERROR(AU7*AP7),"",AU7*AP7)</f>
        <v>0.65</v>
      </c>
      <c r="AR7" s="35">
        <f t="shared" ref="AR7:AR10" si="20">IF(ISERROR(AL7+AO7+AQ7),"",AL7+AO7+AQ7)</f>
        <v>1.8849999999999998</v>
      </c>
      <c r="AS7" s="46">
        <f t="shared" ref="AS7:AS10" si="21">IF(ISERROR(AJ7+AR7),"",AJ7+AR7)</f>
        <v>5.3114607142857135</v>
      </c>
      <c r="AT7" s="47">
        <f t="shared" ref="AT7:AT10" si="22">IF(ISERROR((AU7-AS7)/AU7),"",(AU7-AS7)/AU7)</f>
        <v>0.18285219780219791</v>
      </c>
      <c r="AU7" s="48">
        <v>6.5</v>
      </c>
      <c r="AV7" s="49">
        <v>19.989999999999998</v>
      </c>
      <c r="AW7" s="50">
        <f t="shared" ref="AW7:AW10" si="23">IF(ISERROR((AV7-AU7)/AV7),"",(AV7-AU7)/AV7)</f>
        <v>0.67483741870935465</v>
      </c>
      <c r="AX7" s="51">
        <f t="shared" ref="AX7:AX10" si="24">AU7*1.082</f>
        <v>7.0330000000000004</v>
      </c>
      <c r="AY7" s="52">
        <f t="shared" ref="AY7:AY10" si="25">(AV7-AX7)/AV7</f>
        <v>0.64817408704352164</v>
      </c>
      <c r="AZ7" s="40">
        <v>800</v>
      </c>
      <c r="BA7" s="46">
        <f t="shared" ref="BA7:BA10" si="26">IF(ISERROR(AS7*AZ7),"",AS7*AZ7)</f>
        <v>4249.1685714285704</v>
      </c>
      <c r="BB7" s="35">
        <f t="shared" ref="BB7:BB10" si="27">IF(ISERROR(AU7*AZ7),"",AU7*AZ7)</f>
        <v>5200</v>
      </c>
      <c r="BC7" s="35">
        <f t="shared" ref="BC7:BC10" si="28">IF(ISERROR(AV7*AZ7),"",AV7*AZ7)</f>
        <v>15991.999999999998</v>
      </c>
      <c r="BD7" s="41" t="e">
        <f>IF(#REF!="","",#REF!*#REF!*#REF!/1000000/AA7*AZ7)</f>
        <v>#REF!</v>
      </c>
      <c r="BE7" s="26"/>
      <c r="BF7" s="36" t="s">
        <v>105</v>
      </c>
      <c r="BG7" s="53" t="s">
        <v>53</v>
      </c>
      <c r="BH7" s="54"/>
      <c r="BI7" s="54"/>
    </row>
    <row r="8" spans="1:66" s="16" customFormat="1" ht="20.100000000000001" customHeight="1" x14ac:dyDescent="0.25">
      <c r="A8" s="26">
        <v>8</v>
      </c>
      <c r="B8" s="57"/>
      <c r="C8" s="26"/>
      <c r="D8" s="28" t="s">
        <v>45</v>
      </c>
      <c r="E8" s="29" t="s">
        <v>46</v>
      </c>
      <c r="F8" s="30" t="s">
        <v>102</v>
      </c>
      <c r="G8" s="31" t="s">
        <v>60</v>
      </c>
      <c r="H8" s="26" t="s">
        <v>48</v>
      </c>
      <c r="I8" s="72" t="s">
        <v>103</v>
      </c>
      <c r="J8" s="58" t="s">
        <v>49</v>
      </c>
      <c r="K8" s="33" t="s">
        <v>107</v>
      </c>
      <c r="L8" s="33" t="s">
        <v>59</v>
      </c>
      <c r="M8" s="26"/>
      <c r="N8" s="26"/>
      <c r="O8" s="26"/>
      <c r="P8" s="26"/>
      <c r="Q8" s="26"/>
      <c r="R8" s="26" t="s">
        <v>111</v>
      </c>
      <c r="S8" s="34">
        <v>4.3499999999999996</v>
      </c>
      <c r="T8" s="35"/>
      <c r="U8" s="29" t="s">
        <v>5</v>
      </c>
      <c r="V8" s="36" t="s">
        <v>51</v>
      </c>
      <c r="W8" s="37">
        <v>54</v>
      </c>
      <c r="X8" s="37">
        <v>46</v>
      </c>
      <c r="Y8" s="38">
        <v>9</v>
      </c>
      <c r="Z8" s="39">
        <v>3.6</v>
      </c>
      <c r="AA8" s="40">
        <v>3</v>
      </c>
      <c r="AB8" s="39">
        <f t="shared" si="0"/>
        <v>2.2356000000000001E-2</v>
      </c>
      <c r="AC8" s="41">
        <v>56</v>
      </c>
      <c r="AD8" s="42">
        <f t="shared" si="1"/>
        <v>7514.7611379495429</v>
      </c>
      <c r="AE8" s="70">
        <v>3300</v>
      </c>
      <c r="AF8" s="35">
        <f t="shared" si="2"/>
        <v>0.43913571428571435</v>
      </c>
      <c r="AG8" s="59" t="s">
        <v>52</v>
      </c>
      <c r="AH8" s="44">
        <f t="shared" si="14"/>
        <v>0.21</v>
      </c>
      <c r="AI8" s="35">
        <f>IF(ISERROR(S8*AH8),"",S8*AH8)</f>
        <v>0.91349999999999987</v>
      </c>
      <c r="AJ8" s="35">
        <f>IF(ISERROR(S8+AF8+AI8),"",S8+AF8+AI8)</f>
        <v>5.702635714285714</v>
      </c>
      <c r="AK8" s="45">
        <v>0.01</v>
      </c>
      <c r="AL8" s="35">
        <f t="shared" si="17"/>
        <v>0.1075</v>
      </c>
      <c r="AM8" s="35" t="s">
        <v>104</v>
      </c>
      <c r="AN8" s="45">
        <v>0.18</v>
      </c>
      <c r="AO8" s="35">
        <f t="shared" si="18"/>
        <v>1.9349999999999998</v>
      </c>
      <c r="AP8" s="45">
        <v>0.1</v>
      </c>
      <c r="AQ8" s="35">
        <f t="shared" si="19"/>
        <v>1.075</v>
      </c>
      <c r="AR8" s="35">
        <f t="shared" si="20"/>
        <v>3.1174999999999997</v>
      </c>
      <c r="AS8" s="46">
        <f t="shared" si="21"/>
        <v>8.8201357142857137</v>
      </c>
      <c r="AT8" s="47">
        <f t="shared" si="22"/>
        <v>0.17952225913621267</v>
      </c>
      <c r="AU8" s="48">
        <v>10.75</v>
      </c>
      <c r="AV8" s="49">
        <v>29.99</v>
      </c>
      <c r="AW8" s="50">
        <f t="shared" si="23"/>
        <v>0.64154718239413133</v>
      </c>
      <c r="AX8" s="51">
        <f t="shared" si="24"/>
        <v>11.631500000000001</v>
      </c>
      <c r="AY8" s="52">
        <f t="shared" si="25"/>
        <v>0.6121540513504502</v>
      </c>
      <c r="AZ8" s="40">
        <v>800</v>
      </c>
      <c r="BA8" s="46">
        <f t="shared" si="26"/>
        <v>7056.1085714285709</v>
      </c>
      <c r="BB8" s="35">
        <f t="shared" si="27"/>
        <v>8600</v>
      </c>
      <c r="BC8" s="35">
        <f t="shared" si="28"/>
        <v>23992</v>
      </c>
      <c r="BD8" s="41" t="e">
        <f>IF(#REF!="","",#REF!*#REF!*#REF!/1000000/AA8*AZ8)</f>
        <v>#REF!</v>
      </c>
      <c r="BE8" s="26"/>
      <c r="BF8" s="36" t="s">
        <v>105</v>
      </c>
      <c r="BG8" s="60"/>
      <c r="BH8" s="54"/>
      <c r="BI8" s="54"/>
    </row>
    <row r="9" spans="1:66" s="16" customFormat="1" ht="20.100000000000001" customHeight="1" x14ac:dyDescent="0.25">
      <c r="A9" s="26">
        <v>9</v>
      </c>
      <c r="B9" s="57"/>
      <c r="C9" s="26"/>
      <c r="D9" s="28" t="s">
        <v>45</v>
      </c>
      <c r="E9" s="29" t="s">
        <v>46</v>
      </c>
      <c r="F9" s="30" t="s">
        <v>102</v>
      </c>
      <c r="G9" s="31" t="s">
        <v>61</v>
      </c>
      <c r="H9" s="26" t="s">
        <v>48</v>
      </c>
      <c r="I9" s="72" t="s">
        <v>103</v>
      </c>
      <c r="J9" s="58" t="s">
        <v>49</v>
      </c>
      <c r="K9" s="33" t="s">
        <v>108</v>
      </c>
      <c r="L9" s="33" t="s">
        <v>59</v>
      </c>
      <c r="M9" s="26"/>
      <c r="N9" s="26"/>
      <c r="O9" s="26"/>
      <c r="P9" s="26"/>
      <c r="Q9" s="26"/>
      <c r="R9" s="26" t="s">
        <v>111</v>
      </c>
      <c r="S9" s="61">
        <v>6.05</v>
      </c>
      <c r="T9" s="35"/>
      <c r="U9" s="29" t="s">
        <v>5</v>
      </c>
      <c r="V9" s="36" t="s">
        <v>51</v>
      </c>
      <c r="W9" s="37">
        <v>64</v>
      </c>
      <c r="X9" s="37">
        <v>54</v>
      </c>
      <c r="Y9" s="37">
        <v>7.5</v>
      </c>
      <c r="Z9" s="62">
        <v>4.3</v>
      </c>
      <c r="AA9" s="40">
        <v>3</v>
      </c>
      <c r="AB9" s="39">
        <f t="shared" si="0"/>
        <v>2.5919999999999999E-2</v>
      </c>
      <c r="AC9" s="41">
        <v>56</v>
      </c>
      <c r="AD9" s="42">
        <f t="shared" si="1"/>
        <v>6481.4814814814818</v>
      </c>
      <c r="AE9" s="70">
        <v>3300</v>
      </c>
      <c r="AF9" s="35">
        <f t="shared" si="2"/>
        <v>0.50914285714285712</v>
      </c>
      <c r="AG9" s="26" t="s">
        <v>52</v>
      </c>
      <c r="AH9" s="44">
        <f t="shared" si="14"/>
        <v>0.21</v>
      </c>
      <c r="AI9" s="35">
        <f>IF(ISERROR(S9*AH9),"",S9*AH9)</f>
        <v>1.2705</v>
      </c>
      <c r="AJ9" s="35">
        <f>IF(ISERROR(S9+AF9+AI9),"",S9+AF9+AI9)</f>
        <v>7.8296428571428569</v>
      </c>
      <c r="AK9" s="45">
        <v>0.01</v>
      </c>
      <c r="AL9" s="35">
        <f t="shared" si="17"/>
        <v>0.154</v>
      </c>
      <c r="AM9" s="35" t="s">
        <v>104</v>
      </c>
      <c r="AN9" s="45">
        <v>0.18</v>
      </c>
      <c r="AO9" s="35">
        <f t="shared" si="18"/>
        <v>2.7719999999999998</v>
      </c>
      <c r="AP9" s="45">
        <v>0.1</v>
      </c>
      <c r="AQ9" s="35">
        <f t="shared" si="19"/>
        <v>1.54</v>
      </c>
      <c r="AR9" s="35">
        <f t="shared" si="20"/>
        <v>4.4659999999999993</v>
      </c>
      <c r="AS9" s="46">
        <f t="shared" si="21"/>
        <v>12.295642857142855</v>
      </c>
      <c r="AT9" s="47">
        <f t="shared" si="22"/>
        <v>0.20158163265306137</v>
      </c>
      <c r="AU9" s="71">
        <f>AU4</f>
        <v>15.4</v>
      </c>
      <c r="AV9" s="49">
        <v>36.99</v>
      </c>
      <c r="AW9" s="50">
        <f t="shared" si="23"/>
        <v>0.58367126250337931</v>
      </c>
      <c r="AX9" s="51">
        <f t="shared" si="24"/>
        <v>16.662800000000001</v>
      </c>
      <c r="AY9" s="52">
        <f t="shared" si="25"/>
        <v>0.54953230602865644</v>
      </c>
      <c r="AZ9" s="40">
        <v>800</v>
      </c>
      <c r="BA9" s="46">
        <f t="shared" si="26"/>
        <v>9836.5142857142837</v>
      </c>
      <c r="BB9" s="35">
        <f t="shared" si="27"/>
        <v>12320</v>
      </c>
      <c r="BC9" s="35">
        <f t="shared" si="28"/>
        <v>29592</v>
      </c>
      <c r="BD9" s="41"/>
      <c r="BE9" s="26"/>
      <c r="BF9" s="36" t="s">
        <v>105</v>
      </c>
      <c r="BG9" s="53" t="s">
        <v>53</v>
      </c>
      <c r="BH9" s="54"/>
      <c r="BI9" s="54"/>
    </row>
    <row r="10" spans="1:66" s="16" customFormat="1" ht="20.100000000000001" customHeight="1" x14ac:dyDescent="0.25">
      <c r="A10" s="26">
        <v>10</v>
      </c>
      <c r="B10" s="57"/>
      <c r="C10" s="26"/>
      <c r="D10" s="28" t="s">
        <v>45</v>
      </c>
      <c r="E10" s="29" t="s">
        <v>46</v>
      </c>
      <c r="F10" s="30" t="s">
        <v>102</v>
      </c>
      <c r="G10" s="31" t="s">
        <v>62</v>
      </c>
      <c r="H10" s="26" t="s">
        <v>48</v>
      </c>
      <c r="I10" s="72" t="s">
        <v>103</v>
      </c>
      <c r="J10" s="58" t="s">
        <v>49</v>
      </c>
      <c r="K10" s="33" t="s">
        <v>63</v>
      </c>
      <c r="L10" s="33" t="s">
        <v>59</v>
      </c>
      <c r="M10" s="26"/>
      <c r="N10" s="26"/>
      <c r="O10" s="26"/>
      <c r="P10" s="26"/>
      <c r="Q10" s="26"/>
      <c r="R10" s="26" t="s">
        <v>111</v>
      </c>
      <c r="S10" s="64">
        <v>3.15</v>
      </c>
      <c r="T10" s="35"/>
      <c r="U10" s="29" t="s">
        <v>5</v>
      </c>
      <c r="V10" s="36" t="s">
        <v>51</v>
      </c>
      <c r="W10" s="37">
        <v>54</v>
      </c>
      <c r="X10" s="37">
        <v>34</v>
      </c>
      <c r="Y10" s="37">
        <v>7.5</v>
      </c>
      <c r="Z10" s="65">
        <v>2.7</v>
      </c>
      <c r="AA10" s="40">
        <v>3</v>
      </c>
      <c r="AB10" s="39">
        <f t="shared" si="0"/>
        <v>1.3769999999999999E-2</v>
      </c>
      <c r="AC10" s="41">
        <v>56</v>
      </c>
      <c r="AD10" s="42">
        <f t="shared" si="1"/>
        <v>12200.435729847495</v>
      </c>
      <c r="AE10" s="70">
        <v>3300</v>
      </c>
      <c r="AF10" s="35">
        <f t="shared" si="2"/>
        <v>0.27048214285714284</v>
      </c>
      <c r="AG10" s="59" t="s">
        <v>52</v>
      </c>
      <c r="AH10" s="44">
        <f t="shared" si="14"/>
        <v>0.21</v>
      </c>
      <c r="AI10" s="35">
        <f>IF(ISERROR(S10*AH10),"",S10*AH10)</f>
        <v>0.66149999999999998</v>
      </c>
      <c r="AJ10" s="35">
        <f>IF(ISERROR(S10+AF10+AI10),"",S10+AF10+AI10)</f>
        <v>4.081982142857143</v>
      </c>
      <c r="AK10" s="45">
        <v>0.01</v>
      </c>
      <c r="AL10" s="35">
        <f t="shared" si="17"/>
        <v>8.5000000000000006E-2</v>
      </c>
      <c r="AM10" s="35" t="s">
        <v>104</v>
      </c>
      <c r="AN10" s="45">
        <v>0.18</v>
      </c>
      <c r="AO10" s="35">
        <f t="shared" si="18"/>
        <v>1.53</v>
      </c>
      <c r="AP10" s="45">
        <v>0.1</v>
      </c>
      <c r="AQ10" s="35">
        <f t="shared" si="19"/>
        <v>0.85000000000000009</v>
      </c>
      <c r="AR10" s="35">
        <f t="shared" si="20"/>
        <v>2.4649999999999999</v>
      </c>
      <c r="AS10" s="46">
        <f t="shared" si="21"/>
        <v>6.5469821428571429</v>
      </c>
      <c r="AT10" s="47">
        <f t="shared" si="22"/>
        <v>0.22976680672268907</v>
      </c>
      <c r="AU10" s="71">
        <f>AU5</f>
        <v>8.5</v>
      </c>
      <c r="AV10" s="49">
        <v>24.99</v>
      </c>
      <c r="AW10" s="50">
        <f t="shared" si="23"/>
        <v>0.65986394557823125</v>
      </c>
      <c r="AX10" s="51">
        <f t="shared" si="24"/>
        <v>9.197000000000001</v>
      </c>
      <c r="AY10" s="52">
        <f t="shared" si="25"/>
        <v>0.63197278911564625</v>
      </c>
      <c r="AZ10" s="40">
        <v>800</v>
      </c>
      <c r="BA10" s="46">
        <f t="shared" si="26"/>
        <v>5237.5857142857139</v>
      </c>
      <c r="BB10" s="35">
        <f t="shared" si="27"/>
        <v>6800</v>
      </c>
      <c r="BC10" s="35">
        <f t="shared" si="28"/>
        <v>19992</v>
      </c>
      <c r="BD10" s="41"/>
      <c r="BE10" s="26"/>
      <c r="BF10" s="36" t="s">
        <v>105</v>
      </c>
      <c r="BG10" s="60"/>
      <c r="BH10" s="54"/>
      <c r="BI10" s="54"/>
    </row>
    <row r="11" spans="1:66" s="16" customFormat="1" ht="20.100000000000001" customHeight="1" x14ac:dyDescent="0.25">
      <c r="A11" s="26">
        <v>12</v>
      </c>
      <c r="B11" s="27"/>
      <c r="C11" s="26"/>
      <c r="D11" s="28" t="s">
        <v>45</v>
      </c>
      <c r="E11" s="29" t="s">
        <v>46</v>
      </c>
      <c r="F11" s="30" t="s">
        <v>102</v>
      </c>
      <c r="G11" s="31" t="s">
        <v>64</v>
      </c>
      <c r="H11" s="26" t="s">
        <v>48</v>
      </c>
      <c r="I11" s="72" t="s">
        <v>103</v>
      </c>
      <c r="J11" s="32" t="s">
        <v>49</v>
      </c>
      <c r="K11" s="33" t="s">
        <v>106</v>
      </c>
      <c r="L11" s="33" t="s">
        <v>65</v>
      </c>
      <c r="M11" s="26"/>
      <c r="N11" s="26"/>
      <c r="O11" s="26"/>
      <c r="P11" s="26"/>
      <c r="Q11" s="26"/>
      <c r="R11" s="26" t="s">
        <v>111</v>
      </c>
      <c r="S11" s="34">
        <v>2.61</v>
      </c>
      <c r="T11" s="35"/>
      <c r="U11" s="29" t="s">
        <v>5</v>
      </c>
      <c r="V11" s="36" t="s">
        <v>51</v>
      </c>
      <c r="W11" s="37">
        <v>46</v>
      </c>
      <c r="X11" s="37">
        <v>33</v>
      </c>
      <c r="Y11" s="38">
        <v>9</v>
      </c>
      <c r="Z11" s="39">
        <v>2.2999999999999998</v>
      </c>
      <c r="AA11" s="40">
        <v>3</v>
      </c>
      <c r="AB11" s="39">
        <f t="shared" si="0"/>
        <v>1.3662000000000001E-2</v>
      </c>
      <c r="AC11" s="41">
        <v>56</v>
      </c>
      <c r="AD11" s="42">
        <f t="shared" si="1"/>
        <v>12296.881862099253</v>
      </c>
      <c r="AE11" s="70">
        <v>3300</v>
      </c>
      <c r="AF11" s="35">
        <f t="shared" si="2"/>
        <v>0.26836071428571429</v>
      </c>
      <c r="AG11" s="26" t="s">
        <v>52</v>
      </c>
      <c r="AH11" s="44">
        <f t="shared" si="14"/>
        <v>0.21</v>
      </c>
      <c r="AI11" s="35">
        <f>IF(ISERROR(S11*AH11),"",S11*AH11)</f>
        <v>0.54809999999999992</v>
      </c>
      <c r="AJ11" s="35">
        <f>IF(ISERROR(S11+AF11+AI11),"",S11+AF11+AI11)</f>
        <v>3.4264607142857137</v>
      </c>
      <c r="AK11" s="45">
        <v>0.01</v>
      </c>
      <c r="AL11" s="35">
        <f t="shared" ref="AL11:AL15" si="29">IF(ISERROR(AU11*AK11),"",AU11*AK11)</f>
        <v>6.5000000000000002E-2</v>
      </c>
      <c r="AM11" s="35" t="s">
        <v>104</v>
      </c>
      <c r="AN11" s="45">
        <v>0.18</v>
      </c>
      <c r="AO11" s="35">
        <f t="shared" ref="AO11:AO15" si="30">IF(ISERROR(AU11*AN11),"",AU11*AN11)</f>
        <v>1.17</v>
      </c>
      <c r="AP11" s="45">
        <v>0.1</v>
      </c>
      <c r="AQ11" s="35">
        <f t="shared" ref="AQ11:AQ15" si="31">IF(ISERROR(AU11*AP11),"",AU11*AP11)</f>
        <v>0.65</v>
      </c>
      <c r="AR11" s="35">
        <f t="shared" ref="AR11:AR15" si="32">IF(ISERROR(AL11+AO11+AQ11),"",AL11+AO11+AQ11)</f>
        <v>1.8849999999999998</v>
      </c>
      <c r="AS11" s="46">
        <f t="shared" ref="AS11:AS15" si="33">IF(ISERROR(AJ11+AR11),"",AJ11+AR11)</f>
        <v>5.3114607142857135</v>
      </c>
      <c r="AT11" s="47">
        <f t="shared" ref="AT11:AT15" si="34">IF(ISERROR((AU11-AS11)/AU11),"",(AU11-AS11)/AU11)</f>
        <v>0.18285219780219791</v>
      </c>
      <c r="AU11" s="48">
        <v>6.5</v>
      </c>
      <c r="AV11" s="49">
        <v>19.989999999999998</v>
      </c>
      <c r="AW11" s="50">
        <f t="shared" ref="AW11:AW15" si="35">IF(ISERROR((AV11-AU11)/AV11),"",(AV11-AU11)/AV11)</f>
        <v>0.67483741870935465</v>
      </c>
      <c r="AX11" s="51">
        <f t="shared" ref="AX11:AX15" si="36">AU11*1.082</f>
        <v>7.0330000000000004</v>
      </c>
      <c r="AY11" s="52">
        <f t="shared" ref="AY11:AY15" si="37">(AV11-AX11)/AV11</f>
        <v>0.64817408704352164</v>
      </c>
      <c r="AZ11" s="40">
        <v>800</v>
      </c>
      <c r="BA11" s="46">
        <f t="shared" ref="BA11:BA15" si="38">IF(ISERROR(AS11*AZ11),"",AS11*AZ11)</f>
        <v>4249.1685714285704</v>
      </c>
      <c r="BB11" s="35">
        <f t="shared" ref="BB11:BB15" si="39">IF(ISERROR(AU11*AZ11),"",AU11*AZ11)</f>
        <v>5200</v>
      </c>
      <c r="BC11" s="35">
        <f t="shared" ref="BC11:BC15" si="40">IF(ISERROR(AV11*AZ11),"",AV11*AZ11)</f>
        <v>15991.999999999998</v>
      </c>
      <c r="BD11" s="41" t="e">
        <f>IF(#REF!="","",#REF!*#REF!*#REF!/1000000/AA11*AZ11)</f>
        <v>#REF!</v>
      </c>
      <c r="BE11" s="26"/>
      <c r="BF11" s="36" t="s">
        <v>105</v>
      </c>
      <c r="BG11" s="53" t="s">
        <v>53</v>
      </c>
      <c r="BH11" s="54"/>
      <c r="BI11" s="54"/>
    </row>
    <row r="12" spans="1:66" s="16" customFormat="1" ht="20.100000000000001" customHeight="1" x14ac:dyDescent="0.25">
      <c r="A12" s="26">
        <v>13</v>
      </c>
      <c r="B12" s="57"/>
      <c r="C12" s="26"/>
      <c r="D12" s="28" t="s">
        <v>45</v>
      </c>
      <c r="E12" s="29" t="s">
        <v>46</v>
      </c>
      <c r="F12" s="30" t="s">
        <v>102</v>
      </c>
      <c r="G12" s="31" t="s">
        <v>66</v>
      </c>
      <c r="H12" s="26" t="s">
        <v>48</v>
      </c>
      <c r="I12" s="72" t="s">
        <v>103</v>
      </c>
      <c r="J12" s="58" t="s">
        <v>49</v>
      </c>
      <c r="K12" s="33" t="s">
        <v>107</v>
      </c>
      <c r="L12" s="33" t="s">
        <v>65</v>
      </c>
      <c r="M12" s="26"/>
      <c r="N12" s="26"/>
      <c r="O12" s="26"/>
      <c r="P12" s="26"/>
      <c r="Q12" s="26"/>
      <c r="R12" s="26" t="s">
        <v>111</v>
      </c>
      <c r="S12" s="34">
        <v>4.3499999999999996</v>
      </c>
      <c r="T12" s="35"/>
      <c r="U12" s="29" t="s">
        <v>5</v>
      </c>
      <c r="V12" s="36" t="s">
        <v>51</v>
      </c>
      <c r="W12" s="37">
        <v>54</v>
      </c>
      <c r="X12" s="37">
        <v>46</v>
      </c>
      <c r="Y12" s="38">
        <v>9</v>
      </c>
      <c r="Z12" s="39">
        <v>3.6</v>
      </c>
      <c r="AA12" s="40">
        <v>3</v>
      </c>
      <c r="AB12" s="39">
        <f t="shared" si="0"/>
        <v>2.2356000000000001E-2</v>
      </c>
      <c r="AC12" s="41">
        <v>56</v>
      </c>
      <c r="AD12" s="42">
        <f t="shared" si="1"/>
        <v>7514.7611379495429</v>
      </c>
      <c r="AE12" s="70">
        <v>3300</v>
      </c>
      <c r="AF12" s="35">
        <f t="shared" si="2"/>
        <v>0.43913571428571435</v>
      </c>
      <c r="AG12" s="59" t="s">
        <v>52</v>
      </c>
      <c r="AH12" s="44">
        <f t="shared" si="14"/>
        <v>0.21</v>
      </c>
      <c r="AI12" s="35">
        <f>IF(ISERROR(S12*AH12),"",S12*AH12)</f>
        <v>0.91349999999999987</v>
      </c>
      <c r="AJ12" s="35">
        <f>IF(ISERROR(S12+AF12+AI12),"",S12+AF12+AI12)</f>
        <v>5.702635714285714</v>
      </c>
      <c r="AK12" s="45">
        <v>0.01</v>
      </c>
      <c r="AL12" s="35">
        <f t="shared" si="29"/>
        <v>0.1075</v>
      </c>
      <c r="AM12" s="35" t="s">
        <v>104</v>
      </c>
      <c r="AN12" s="45">
        <v>0.18</v>
      </c>
      <c r="AO12" s="35">
        <f t="shared" si="30"/>
        <v>1.9349999999999998</v>
      </c>
      <c r="AP12" s="45">
        <v>0.1</v>
      </c>
      <c r="AQ12" s="35">
        <f t="shared" si="31"/>
        <v>1.075</v>
      </c>
      <c r="AR12" s="35">
        <f t="shared" si="32"/>
        <v>3.1174999999999997</v>
      </c>
      <c r="AS12" s="46">
        <f t="shared" si="33"/>
        <v>8.8201357142857137</v>
      </c>
      <c r="AT12" s="47">
        <f t="shared" si="34"/>
        <v>0.17952225913621267</v>
      </c>
      <c r="AU12" s="48">
        <v>10.75</v>
      </c>
      <c r="AV12" s="49">
        <v>29.99</v>
      </c>
      <c r="AW12" s="50">
        <f t="shared" si="35"/>
        <v>0.64154718239413133</v>
      </c>
      <c r="AX12" s="51">
        <f t="shared" si="36"/>
        <v>11.631500000000001</v>
      </c>
      <c r="AY12" s="52">
        <f t="shared" si="37"/>
        <v>0.6121540513504502</v>
      </c>
      <c r="AZ12" s="40">
        <v>800</v>
      </c>
      <c r="BA12" s="46">
        <f t="shared" si="38"/>
        <v>7056.1085714285709</v>
      </c>
      <c r="BB12" s="35">
        <f t="shared" si="39"/>
        <v>8600</v>
      </c>
      <c r="BC12" s="35">
        <f t="shared" si="40"/>
        <v>23992</v>
      </c>
      <c r="BD12" s="41" t="e">
        <f>IF(#REF!="","",#REF!*#REF!*#REF!/1000000/AA12*AZ12)</f>
        <v>#REF!</v>
      </c>
      <c r="BE12" s="26"/>
      <c r="BF12" s="36" t="s">
        <v>105</v>
      </c>
      <c r="BG12" s="60"/>
      <c r="BH12" s="54"/>
      <c r="BI12" s="54"/>
    </row>
    <row r="13" spans="1:66" s="16" customFormat="1" ht="20.100000000000001" customHeight="1" x14ac:dyDescent="0.25">
      <c r="A13" s="26">
        <v>14</v>
      </c>
      <c r="B13" s="57"/>
      <c r="C13" s="26"/>
      <c r="D13" s="28" t="s">
        <v>45</v>
      </c>
      <c r="E13" s="29" t="s">
        <v>46</v>
      </c>
      <c r="F13" s="30" t="s">
        <v>102</v>
      </c>
      <c r="G13" s="31" t="s">
        <v>67</v>
      </c>
      <c r="H13" s="26" t="s">
        <v>48</v>
      </c>
      <c r="I13" s="72" t="s">
        <v>103</v>
      </c>
      <c r="J13" s="58" t="s">
        <v>49</v>
      </c>
      <c r="K13" s="33" t="s">
        <v>108</v>
      </c>
      <c r="L13" s="33" t="s">
        <v>65</v>
      </c>
      <c r="M13" s="26"/>
      <c r="N13" s="26"/>
      <c r="O13" s="26"/>
      <c r="P13" s="26"/>
      <c r="Q13" s="26"/>
      <c r="R13" s="26" t="s">
        <v>111</v>
      </c>
      <c r="S13" s="34">
        <v>6.05</v>
      </c>
      <c r="T13" s="35"/>
      <c r="U13" s="29" t="s">
        <v>5</v>
      </c>
      <c r="V13" s="36" t="s">
        <v>51</v>
      </c>
      <c r="W13" s="37">
        <v>64</v>
      </c>
      <c r="X13" s="37">
        <v>54</v>
      </c>
      <c r="Y13" s="37">
        <v>7.5</v>
      </c>
      <c r="Z13" s="62">
        <v>4.3</v>
      </c>
      <c r="AA13" s="40">
        <v>3</v>
      </c>
      <c r="AB13" s="39">
        <f t="shared" si="0"/>
        <v>2.5919999999999999E-2</v>
      </c>
      <c r="AC13" s="41">
        <v>56</v>
      </c>
      <c r="AD13" s="42">
        <f t="shared" si="1"/>
        <v>6481.4814814814818</v>
      </c>
      <c r="AE13" s="70">
        <v>3300</v>
      </c>
      <c r="AF13" s="35">
        <f t="shared" si="2"/>
        <v>0.50914285714285712</v>
      </c>
      <c r="AG13" s="26" t="s">
        <v>52</v>
      </c>
      <c r="AH13" s="44">
        <f t="shared" si="14"/>
        <v>0.21</v>
      </c>
      <c r="AI13" s="35">
        <f>IF(ISERROR(S13*AH13),"",S13*AH13)</f>
        <v>1.2705</v>
      </c>
      <c r="AJ13" s="35">
        <f>IF(ISERROR(S13+AF13+AI13),"",S13+AF13+AI13)</f>
        <v>7.8296428571428569</v>
      </c>
      <c r="AK13" s="45">
        <v>0.01</v>
      </c>
      <c r="AL13" s="35">
        <f t="shared" si="29"/>
        <v>0.154</v>
      </c>
      <c r="AM13" s="35" t="s">
        <v>104</v>
      </c>
      <c r="AN13" s="45">
        <v>0.18</v>
      </c>
      <c r="AO13" s="35">
        <f t="shared" si="30"/>
        <v>2.7719999999999998</v>
      </c>
      <c r="AP13" s="45">
        <v>0.1</v>
      </c>
      <c r="AQ13" s="35">
        <f t="shared" si="31"/>
        <v>1.54</v>
      </c>
      <c r="AR13" s="35">
        <f t="shared" si="32"/>
        <v>4.4659999999999993</v>
      </c>
      <c r="AS13" s="46">
        <f t="shared" si="33"/>
        <v>12.295642857142855</v>
      </c>
      <c r="AT13" s="47">
        <f t="shared" si="34"/>
        <v>0.20158163265306137</v>
      </c>
      <c r="AU13" s="71">
        <f>AU4</f>
        <v>15.4</v>
      </c>
      <c r="AV13" s="49">
        <v>36.99</v>
      </c>
      <c r="AW13" s="50">
        <f t="shared" si="35"/>
        <v>0.58367126250337931</v>
      </c>
      <c r="AX13" s="51">
        <f t="shared" si="36"/>
        <v>16.662800000000001</v>
      </c>
      <c r="AY13" s="52">
        <f t="shared" si="37"/>
        <v>0.54953230602865644</v>
      </c>
      <c r="AZ13" s="40">
        <v>800</v>
      </c>
      <c r="BA13" s="46">
        <f t="shared" si="38"/>
        <v>9836.5142857142837</v>
      </c>
      <c r="BB13" s="35">
        <f t="shared" si="39"/>
        <v>12320</v>
      </c>
      <c r="BC13" s="35">
        <f t="shared" si="40"/>
        <v>29592</v>
      </c>
      <c r="BD13" s="41"/>
      <c r="BE13" s="26"/>
      <c r="BF13" s="36" t="s">
        <v>105</v>
      </c>
      <c r="BG13" s="53" t="s">
        <v>53</v>
      </c>
      <c r="BH13" s="54"/>
      <c r="BI13" s="54"/>
    </row>
    <row r="14" spans="1:66" s="16" customFormat="1" ht="20.100000000000001" customHeight="1" x14ac:dyDescent="0.25">
      <c r="A14" s="26">
        <v>15</v>
      </c>
      <c r="B14" s="57"/>
      <c r="C14" s="26"/>
      <c r="D14" s="28" t="s">
        <v>45</v>
      </c>
      <c r="E14" s="29" t="s">
        <v>46</v>
      </c>
      <c r="F14" s="30" t="s">
        <v>102</v>
      </c>
      <c r="G14" s="31" t="s">
        <v>68</v>
      </c>
      <c r="H14" s="26" t="s">
        <v>48</v>
      </c>
      <c r="I14" s="72" t="s">
        <v>103</v>
      </c>
      <c r="J14" s="58" t="s">
        <v>49</v>
      </c>
      <c r="K14" s="33" t="s">
        <v>69</v>
      </c>
      <c r="L14" s="33" t="s">
        <v>65</v>
      </c>
      <c r="M14" s="26"/>
      <c r="N14" s="26"/>
      <c r="O14" s="26"/>
      <c r="P14" s="26"/>
      <c r="Q14" s="26"/>
      <c r="R14" s="26" t="s">
        <v>111</v>
      </c>
      <c r="S14" s="34">
        <v>2.36</v>
      </c>
      <c r="T14" s="35"/>
      <c r="U14" s="29" t="s">
        <v>5</v>
      </c>
      <c r="V14" s="36" t="s">
        <v>51</v>
      </c>
      <c r="W14" s="37">
        <v>45</v>
      </c>
      <c r="X14" s="37">
        <v>50</v>
      </c>
      <c r="Y14" s="37">
        <v>7.5</v>
      </c>
      <c r="Z14" s="65">
        <v>1.8</v>
      </c>
      <c r="AA14" s="40">
        <v>3</v>
      </c>
      <c r="AB14" s="39">
        <f t="shared" si="0"/>
        <v>1.6875000000000001E-2</v>
      </c>
      <c r="AC14" s="41">
        <v>56</v>
      </c>
      <c r="AD14" s="42">
        <f t="shared" si="1"/>
        <v>9955.5555555555547</v>
      </c>
      <c r="AE14" s="70">
        <v>3300</v>
      </c>
      <c r="AF14" s="35">
        <f t="shared" si="2"/>
        <v>0.3314732142857143</v>
      </c>
      <c r="AG14" s="59" t="s">
        <v>52</v>
      </c>
      <c r="AH14" s="44">
        <f t="shared" si="14"/>
        <v>0.21</v>
      </c>
      <c r="AI14" s="35">
        <f>IF(ISERROR(S14*AH14),"",S14*AH14)</f>
        <v>0.49559999999999993</v>
      </c>
      <c r="AJ14" s="35">
        <f>IF(ISERROR(S14+AF14+AI14),"",S14+AF14+AI14)</f>
        <v>3.1870732142857143</v>
      </c>
      <c r="AK14" s="45">
        <v>0.01</v>
      </c>
      <c r="AL14" s="35">
        <f t="shared" si="29"/>
        <v>6.7000000000000004E-2</v>
      </c>
      <c r="AM14" s="35" t="s">
        <v>104</v>
      </c>
      <c r="AN14" s="45">
        <v>0.18</v>
      </c>
      <c r="AO14" s="35">
        <f t="shared" si="30"/>
        <v>1.206</v>
      </c>
      <c r="AP14" s="45">
        <v>0.1</v>
      </c>
      <c r="AQ14" s="35">
        <f t="shared" si="31"/>
        <v>0.67</v>
      </c>
      <c r="AR14" s="35">
        <f t="shared" si="32"/>
        <v>1.9430000000000001</v>
      </c>
      <c r="AS14" s="46">
        <f t="shared" si="33"/>
        <v>5.1300732142857139</v>
      </c>
      <c r="AT14" s="47">
        <f t="shared" si="34"/>
        <v>0.23431743070362482</v>
      </c>
      <c r="AU14" s="71">
        <f>AU6</f>
        <v>6.7</v>
      </c>
      <c r="AV14" s="49">
        <v>24.99</v>
      </c>
      <c r="AW14" s="50">
        <f t="shared" si="35"/>
        <v>0.73189275710284118</v>
      </c>
      <c r="AX14" s="51">
        <f t="shared" si="36"/>
        <v>7.2494000000000005</v>
      </c>
      <c r="AY14" s="52">
        <f t="shared" si="37"/>
        <v>0.70990796318527405</v>
      </c>
      <c r="AZ14" s="40">
        <v>800</v>
      </c>
      <c r="BA14" s="46">
        <f t="shared" si="38"/>
        <v>4104.0585714285708</v>
      </c>
      <c r="BB14" s="35">
        <f t="shared" si="39"/>
        <v>5360</v>
      </c>
      <c r="BC14" s="35">
        <f t="shared" si="40"/>
        <v>19992</v>
      </c>
      <c r="BD14" s="41"/>
      <c r="BE14" s="26"/>
      <c r="BF14" s="36" t="s">
        <v>105</v>
      </c>
      <c r="BG14" s="60"/>
      <c r="BH14" s="54"/>
      <c r="BI14" s="54"/>
    </row>
    <row r="15" spans="1:66" s="16" customFormat="1" ht="20.100000000000001" customHeight="1" x14ac:dyDescent="0.25">
      <c r="A15" s="26">
        <v>16</v>
      </c>
      <c r="B15" s="66"/>
      <c r="C15" s="26"/>
      <c r="D15" s="28" t="s">
        <v>45</v>
      </c>
      <c r="E15" s="29" t="s">
        <v>46</v>
      </c>
      <c r="F15" s="30" t="s">
        <v>102</v>
      </c>
      <c r="G15" s="31" t="s">
        <v>70</v>
      </c>
      <c r="H15" s="26" t="s">
        <v>48</v>
      </c>
      <c r="I15" s="72" t="s">
        <v>103</v>
      </c>
      <c r="J15" s="58" t="s">
        <v>49</v>
      </c>
      <c r="K15" s="33" t="s">
        <v>63</v>
      </c>
      <c r="L15" s="33" t="s">
        <v>65</v>
      </c>
      <c r="M15" s="26"/>
      <c r="N15" s="26"/>
      <c r="O15" s="26"/>
      <c r="P15" s="26"/>
      <c r="Q15" s="26"/>
      <c r="R15" s="26" t="s">
        <v>111</v>
      </c>
      <c r="S15" s="34">
        <v>3.15</v>
      </c>
      <c r="T15" s="35"/>
      <c r="U15" s="29" t="s">
        <v>5</v>
      </c>
      <c r="V15" s="36" t="s">
        <v>51</v>
      </c>
      <c r="W15" s="37">
        <v>54</v>
      </c>
      <c r="X15" s="37">
        <v>34</v>
      </c>
      <c r="Y15" s="37">
        <v>7.5</v>
      </c>
      <c r="Z15" s="65">
        <v>2.7</v>
      </c>
      <c r="AA15" s="40">
        <v>3</v>
      </c>
      <c r="AB15" s="39">
        <f t="shared" si="0"/>
        <v>1.3769999999999999E-2</v>
      </c>
      <c r="AC15" s="41">
        <v>56</v>
      </c>
      <c r="AD15" s="42">
        <f t="shared" si="1"/>
        <v>12200.435729847495</v>
      </c>
      <c r="AE15" s="70">
        <v>3300</v>
      </c>
      <c r="AF15" s="35">
        <f t="shared" si="2"/>
        <v>0.27048214285714284</v>
      </c>
      <c r="AG15" s="59" t="s">
        <v>52</v>
      </c>
      <c r="AH15" s="44">
        <f t="shared" si="14"/>
        <v>0.21</v>
      </c>
      <c r="AI15" s="35">
        <f>IF(ISERROR(S15*AH15),"",S15*AH15)</f>
        <v>0.66149999999999998</v>
      </c>
      <c r="AJ15" s="35">
        <f>IF(ISERROR(S15+AF15+AI15),"",S15+AF15+AI15)</f>
        <v>4.081982142857143</v>
      </c>
      <c r="AK15" s="45">
        <v>0.01</v>
      </c>
      <c r="AL15" s="35">
        <f t="shared" si="29"/>
        <v>8.5000000000000006E-2</v>
      </c>
      <c r="AM15" s="35" t="s">
        <v>104</v>
      </c>
      <c r="AN15" s="45">
        <v>0.18</v>
      </c>
      <c r="AO15" s="35">
        <f t="shared" si="30"/>
        <v>1.53</v>
      </c>
      <c r="AP15" s="45">
        <v>0.1</v>
      </c>
      <c r="AQ15" s="35">
        <f t="shared" si="31"/>
        <v>0.85000000000000009</v>
      </c>
      <c r="AR15" s="35">
        <f t="shared" si="32"/>
        <v>2.4649999999999999</v>
      </c>
      <c r="AS15" s="46">
        <f t="shared" si="33"/>
        <v>6.5469821428571429</v>
      </c>
      <c r="AT15" s="47">
        <f t="shared" si="34"/>
        <v>0.22976680672268907</v>
      </c>
      <c r="AU15" s="71">
        <f>AU5</f>
        <v>8.5</v>
      </c>
      <c r="AV15" s="49">
        <v>12.99</v>
      </c>
      <c r="AW15" s="50">
        <f t="shared" si="35"/>
        <v>0.34565050038491146</v>
      </c>
      <c r="AX15" s="51">
        <f t="shared" si="36"/>
        <v>9.197000000000001</v>
      </c>
      <c r="AY15" s="52">
        <f t="shared" si="37"/>
        <v>0.29199384141647416</v>
      </c>
      <c r="AZ15" s="40">
        <v>800</v>
      </c>
      <c r="BA15" s="46">
        <f t="shared" si="38"/>
        <v>5237.5857142857139</v>
      </c>
      <c r="BB15" s="35">
        <f t="shared" si="39"/>
        <v>6800</v>
      </c>
      <c r="BC15" s="35">
        <f t="shared" si="40"/>
        <v>10392</v>
      </c>
      <c r="BD15" s="68"/>
      <c r="BE15" s="26"/>
      <c r="BF15" s="36" t="s">
        <v>105</v>
      </c>
      <c r="BH15" s="54"/>
      <c r="BI15" s="54"/>
    </row>
    <row r="16" spans="1:66" s="16" customFormat="1" ht="20.100000000000001" customHeight="1" x14ac:dyDescent="0.25">
      <c r="A16" s="26">
        <v>18</v>
      </c>
      <c r="B16" s="27"/>
      <c r="C16" s="26"/>
      <c r="D16" s="28" t="s">
        <v>45</v>
      </c>
      <c r="E16" s="29" t="s">
        <v>46</v>
      </c>
      <c r="F16" s="30" t="s">
        <v>102</v>
      </c>
      <c r="G16" s="31" t="s">
        <v>71</v>
      </c>
      <c r="H16" s="26" t="s">
        <v>48</v>
      </c>
      <c r="I16" s="72" t="s">
        <v>103</v>
      </c>
      <c r="J16" s="32" t="s">
        <v>49</v>
      </c>
      <c r="K16" s="33" t="s">
        <v>106</v>
      </c>
      <c r="L16" s="33" t="s">
        <v>72</v>
      </c>
      <c r="M16" s="26"/>
      <c r="N16" s="26"/>
      <c r="O16" s="26"/>
      <c r="P16" s="26"/>
      <c r="Q16" s="26"/>
      <c r="R16" s="26" t="s">
        <v>111</v>
      </c>
      <c r="S16" s="34">
        <v>2.61</v>
      </c>
      <c r="T16" s="35"/>
      <c r="U16" s="29" t="s">
        <v>5</v>
      </c>
      <c r="V16" s="36" t="s">
        <v>51</v>
      </c>
      <c r="W16" s="37">
        <v>46</v>
      </c>
      <c r="X16" s="37">
        <v>33</v>
      </c>
      <c r="Y16" s="38">
        <v>9</v>
      </c>
      <c r="Z16" s="39">
        <v>2.2999999999999998</v>
      </c>
      <c r="AA16" s="40">
        <v>3</v>
      </c>
      <c r="AB16" s="39">
        <f t="shared" si="0"/>
        <v>1.3662000000000001E-2</v>
      </c>
      <c r="AC16" s="41">
        <v>56</v>
      </c>
      <c r="AD16" s="42">
        <f t="shared" si="1"/>
        <v>12296.881862099253</v>
      </c>
      <c r="AE16" s="70">
        <v>3300</v>
      </c>
      <c r="AF16" s="35">
        <f t="shared" si="2"/>
        <v>0.26836071428571429</v>
      </c>
      <c r="AG16" s="26" t="s">
        <v>52</v>
      </c>
      <c r="AH16" s="44">
        <f t="shared" si="14"/>
        <v>0.21</v>
      </c>
      <c r="AI16" s="35">
        <f>IF(ISERROR(S16*AH16),"",S16*AH16)</f>
        <v>0.54809999999999992</v>
      </c>
      <c r="AJ16" s="35">
        <f>IF(ISERROR(S16+AF16+AI16),"",S16+AF16+AI16)</f>
        <v>3.4264607142857137</v>
      </c>
      <c r="AK16" s="45">
        <v>0.01</v>
      </c>
      <c r="AL16" s="35">
        <f t="shared" ref="AL16:AL20" si="41">IF(ISERROR(AU16*AK16),"",AU16*AK16)</f>
        <v>6.5000000000000002E-2</v>
      </c>
      <c r="AM16" s="35" t="s">
        <v>104</v>
      </c>
      <c r="AN16" s="45">
        <v>0.18</v>
      </c>
      <c r="AO16" s="35">
        <f t="shared" ref="AO16:AO20" si="42">IF(ISERROR(AU16*AN16),"",AU16*AN16)</f>
        <v>1.17</v>
      </c>
      <c r="AP16" s="45">
        <v>0.1</v>
      </c>
      <c r="AQ16" s="35">
        <f t="shared" ref="AQ16:AQ20" si="43">IF(ISERROR(AU16*AP16),"",AU16*AP16)</f>
        <v>0.65</v>
      </c>
      <c r="AR16" s="35">
        <f t="shared" ref="AR16:AR20" si="44">IF(ISERROR(AL16+AO16+AQ16),"",AL16+AO16+AQ16)</f>
        <v>1.8849999999999998</v>
      </c>
      <c r="AS16" s="46">
        <f t="shared" ref="AS16:AS20" si="45">IF(ISERROR(AJ16+AR16),"",AJ16+AR16)</f>
        <v>5.3114607142857135</v>
      </c>
      <c r="AT16" s="47">
        <f t="shared" ref="AT16:AT20" si="46">IF(ISERROR((AU16-AS16)/AU16),"",(AU16-AS16)/AU16)</f>
        <v>0.18285219780219791</v>
      </c>
      <c r="AU16" s="48">
        <v>6.5</v>
      </c>
      <c r="AV16" s="49">
        <v>19.989999999999998</v>
      </c>
      <c r="AW16" s="50">
        <f t="shared" ref="AW16:AW20" si="47">IF(ISERROR((AV16-AU16)/AV16),"",(AV16-AU16)/AV16)</f>
        <v>0.67483741870935465</v>
      </c>
      <c r="AX16" s="51">
        <f t="shared" ref="AX16:AX20" si="48">AU16*1.082</f>
        <v>7.0330000000000004</v>
      </c>
      <c r="AY16" s="52">
        <f t="shared" ref="AY16:AY20" si="49">(AV16-AX16)/AV16</f>
        <v>0.64817408704352164</v>
      </c>
      <c r="AZ16" s="40">
        <v>800</v>
      </c>
      <c r="BA16" s="46">
        <f t="shared" ref="BA16:BA20" si="50">IF(ISERROR(AS16*AZ16),"",AS16*AZ16)</f>
        <v>4249.1685714285704</v>
      </c>
      <c r="BB16" s="35">
        <f t="shared" ref="BB16:BB20" si="51">IF(ISERROR(AU16*AZ16),"",AU16*AZ16)</f>
        <v>5200</v>
      </c>
      <c r="BC16" s="35">
        <f t="shared" ref="BC16:BC20" si="52">IF(ISERROR(AV16*AZ16),"",AV16*AZ16)</f>
        <v>15991.999999999998</v>
      </c>
      <c r="BD16" s="41" t="e">
        <f>IF(#REF!="","",#REF!*#REF!*#REF!/1000000/AA16*AZ16)</f>
        <v>#REF!</v>
      </c>
      <c r="BE16" s="26"/>
      <c r="BF16" s="36" t="s">
        <v>105</v>
      </c>
      <c r="BG16" s="53" t="s">
        <v>53</v>
      </c>
      <c r="BH16" s="54"/>
      <c r="BI16" s="54"/>
    </row>
    <row r="17" spans="1:61" s="16" customFormat="1" ht="20.100000000000001" customHeight="1" x14ac:dyDescent="0.25">
      <c r="A17" s="26">
        <v>19</v>
      </c>
      <c r="B17" s="57"/>
      <c r="C17" s="26"/>
      <c r="D17" s="28" t="s">
        <v>45</v>
      </c>
      <c r="E17" s="29" t="s">
        <v>46</v>
      </c>
      <c r="F17" s="30" t="s">
        <v>102</v>
      </c>
      <c r="G17" s="31" t="s">
        <v>73</v>
      </c>
      <c r="H17" s="26" t="s">
        <v>48</v>
      </c>
      <c r="I17" s="72" t="s">
        <v>103</v>
      </c>
      <c r="J17" s="58" t="s">
        <v>49</v>
      </c>
      <c r="K17" s="33" t="s">
        <v>107</v>
      </c>
      <c r="L17" s="33" t="s">
        <v>72</v>
      </c>
      <c r="M17" s="26"/>
      <c r="N17" s="26"/>
      <c r="O17" s="26"/>
      <c r="P17" s="26"/>
      <c r="Q17" s="26"/>
      <c r="R17" s="26" t="s">
        <v>111</v>
      </c>
      <c r="S17" s="34">
        <v>4.3499999999999996</v>
      </c>
      <c r="T17" s="35"/>
      <c r="U17" s="29" t="s">
        <v>5</v>
      </c>
      <c r="V17" s="36" t="s">
        <v>51</v>
      </c>
      <c r="W17" s="37">
        <v>54</v>
      </c>
      <c r="X17" s="37">
        <v>46</v>
      </c>
      <c r="Y17" s="38">
        <v>9</v>
      </c>
      <c r="Z17" s="39">
        <v>3.6</v>
      </c>
      <c r="AA17" s="40">
        <v>3</v>
      </c>
      <c r="AB17" s="39">
        <f t="shared" si="0"/>
        <v>2.2356000000000001E-2</v>
      </c>
      <c r="AC17" s="41">
        <v>56</v>
      </c>
      <c r="AD17" s="42">
        <f t="shared" si="1"/>
        <v>7514.7611379495429</v>
      </c>
      <c r="AE17" s="70">
        <v>3300</v>
      </c>
      <c r="AF17" s="35">
        <f t="shared" si="2"/>
        <v>0.43913571428571435</v>
      </c>
      <c r="AG17" s="59" t="s">
        <v>52</v>
      </c>
      <c r="AH17" s="44">
        <f t="shared" si="14"/>
        <v>0.21</v>
      </c>
      <c r="AI17" s="35">
        <f>IF(ISERROR(S17*AH17),"",S17*AH17)</f>
        <v>0.91349999999999987</v>
      </c>
      <c r="AJ17" s="35">
        <f>IF(ISERROR(S17+AF17+AI17),"",S17+AF17+AI17)</f>
        <v>5.702635714285714</v>
      </c>
      <c r="AK17" s="45">
        <v>0.01</v>
      </c>
      <c r="AL17" s="35">
        <f t="shared" si="41"/>
        <v>0.1075</v>
      </c>
      <c r="AM17" s="35" t="s">
        <v>104</v>
      </c>
      <c r="AN17" s="45">
        <v>0.18</v>
      </c>
      <c r="AO17" s="35">
        <f t="shared" si="42"/>
        <v>1.9349999999999998</v>
      </c>
      <c r="AP17" s="45">
        <v>0.1</v>
      </c>
      <c r="AQ17" s="35">
        <f t="shared" si="43"/>
        <v>1.075</v>
      </c>
      <c r="AR17" s="35">
        <f t="shared" si="44"/>
        <v>3.1174999999999997</v>
      </c>
      <c r="AS17" s="46">
        <f t="shared" si="45"/>
        <v>8.8201357142857137</v>
      </c>
      <c r="AT17" s="47">
        <f t="shared" si="46"/>
        <v>0.17952225913621267</v>
      </c>
      <c r="AU17" s="48">
        <v>10.75</v>
      </c>
      <c r="AV17" s="49">
        <v>29.99</v>
      </c>
      <c r="AW17" s="50">
        <f t="shared" si="47"/>
        <v>0.64154718239413133</v>
      </c>
      <c r="AX17" s="51">
        <f t="shared" si="48"/>
        <v>11.631500000000001</v>
      </c>
      <c r="AY17" s="52">
        <f t="shared" si="49"/>
        <v>0.6121540513504502</v>
      </c>
      <c r="AZ17" s="40">
        <v>800</v>
      </c>
      <c r="BA17" s="46">
        <f t="shared" si="50"/>
        <v>7056.1085714285709</v>
      </c>
      <c r="BB17" s="35">
        <f t="shared" si="51"/>
        <v>8600</v>
      </c>
      <c r="BC17" s="35">
        <f t="shared" si="52"/>
        <v>23992</v>
      </c>
      <c r="BD17" s="41" t="e">
        <f>IF(#REF!="","",#REF!*#REF!*#REF!/1000000/AA17*AZ17)</f>
        <v>#REF!</v>
      </c>
      <c r="BE17" s="26"/>
      <c r="BF17" s="36" t="s">
        <v>105</v>
      </c>
      <c r="BG17" s="60"/>
      <c r="BH17" s="54"/>
      <c r="BI17" s="54"/>
    </row>
    <row r="18" spans="1:61" s="16" customFormat="1" ht="20.100000000000001" customHeight="1" x14ac:dyDescent="0.25">
      <c r="A18" s="26">
        <v>20</v>
      </c>
      <c r="B18" s="57"/>
      <c r="C18" s="26"/>
      <c r="D18" s="28" t="s">
        <v>45</v>
      </c>
      <c r="E18" s="29" t="s">
        <v>46</v>
      </c>
      <c r="F18" s="30" t="s">
        <v>102</v>
      </c>
      <c r="G18" s="31" t="s">
        <v>74</v>
      </c>
      <c r="H18" s="26" t="s">
        <v>48</v>
      </c>
      <c r="I18" s="72" t="s">
        <v>103</v>
      </c>
      <c r="J18" s="58" t="s">
        <v>49</v>
      </c>
      <c r="K18" s="33" t="s">
        <v>108</v>
      </c>
      <c r="L18" s="33" t="s">
        <v>72</v>
      </c>
      <c r="M18" s="26"/>
      <c r="N18" s="26"/>
      <c r="O18" s="26"/>
      <c r="P18" s="26"/>
      <c r="Q18" s="26"/>
      <c r="R18" s="26" t="s">
        <v>111</v>
      </c>
      <c r="S18" s="34">
        <v>6.05</v>
      </c>
      <c r="T18" s="35"/>
      <c r="U18" s="29" t="s">
        <v>5</v>
      </c>
      <c r="V18" s="36" t="s">
        <v>51</v>
      </c>
      <c r="W18" s="37">
        <v>64</v>
      </c>
      <c r="X18" s="37">
        <v>54</v>
      </c>
      <c r="Y18" s="37">
        <v>7.5</v>
      </c>
      <c r="Z18" s="62">
        <v>4.3</v>
      </c>
      <c r="AA18" s="40">
        <v>3</v>
      </c>
      <c r="AB18" s="39">
        <f t="shared" si="0"/>
        <v>2.5919999999999999E-2</v>
      </c>
      <c r="AC18" s="41">
        <v>56</v>
      </c>
      <c r="AD18" s="42">
        <f t="shared" si="1"/>
        <v>6481.4814814814818</v>
      </c>
      <c r="AE18" s="70">
        <v>3300</v>
      </c>
      <c r="AF18" s="35">
        <f t="shared" si="2"/>
        <v>0.50914285714285712</v>
      </c>
      <c r="AG18" s="26" t="s">
        <v>52</v>
      </c>
      <c r="AH18" s="44">
        <f t="shared" si="14"/>
        <v>0.21</v>
      </c>
      <c r="AI18" s="35">
        <f>IF(ISERROR(S18*AH18),"",S18*AH18)</f>
        <v>1.2705</v>
      </c>
      <c r="AJ18" s="35">
        <f>IF(ISERROR(S18+AF18+AI18),"",S18+AF18+AI18)</f>
        <v>7.8296428571428569</v>
      </c>
      <c r="AK18" s="45">
        <v>0.01</v>
      </c>
      <c r="AL18" s="35">
        <f t="shared" si="41"/>
        <v>0.154</v>
      </c>
      <c r="AM18" s="35" t="s">
        <v>104</v>
      </c>
      <c r="AN18" s="45">
        <v>0.18</v>
      </c>
      <c r="AO18" s="35">
        <f t="shared" si="42"/>
        <v>2.7719999999999998</v>
      </c>
      <c r="AP18" s="45">
        <v>0.1</v>
      </c>
      <c r="AQ18" s="35">
        <f t="shared" si="43"/>
        <v>1.54</v>
      </c>
      <c r="AR18" s="35">
        <f t="shared" si="44"/>
        <v>4.4659999999999993</v>
      </c>
      <c r="AS18" s="46">
        <f t="shared" si="45"/>
        <v>12.295642857142855</v>
      </c>
      <c r="AT18" s="47">
        <f t="shared" si="46"/>
        <v>0.20158163265306137</v>
      </c>
      <c r="AU18" s="71">
        <f>AU4</f>
        <v>15.4</v>
      </c>
      <c r="AV18" s="49">
        <v>36.99</v>
      </c>
      <c r="AW18" s="50">
        <f t="shared" si="47"/>
        <v>0.58367126250337931</v>
      </c>
      <c r="AX18" s="51">
        <f t="shared" si="48"/>
        <v>16.662800000000001</v>
      </c>
      <c r="AY18" s="52">
        <f t="shared" si="49"/>
        <v>0.54953230602865644</v>
      </c>
      <c r="AZ18" s="40">
        <v>800</v>
      </c>
      <c r="BA18" s="46">
        <f t="shared" si="50"/>
        <v>9836.5142857142837</v>
      </c>
      <c r="BB18" s="35">
        <f t="shared" si="51"/>
        <v>12320</v>
      </c>
      <c r="BC18" s="35">
        <f t="shared" si="52"/>
        <v>29592</v>
      </c>
      <c r="BD18" s="41"/>
      <c r="BE18" s="26"/>
      <c r="BF18" s="36" t="s">
        <v>105</v>
      </c>
      <c r="BG18" s="53" t="s">
        <v>53</v>
      </c>
      <c r="BH18" s="54"/>
      <c r="BI18" s="54"/>
    </row>
    <row r="19" spans="1:61" s="16" customFormat="1" ht="20.100000000000001" customHeight="1" x14ac:dyDescent="0.25">
      <c r="A19" s="26">
        <v>21</v>
      </c>
      <c r="B19" s="57"/>
      <c r="C19" s="26"/>
      <c r="D19" s="28" t="s">
        <v>45</v>
      </c>
      <c r="E19" s="29" t="s">
        <v>46</v>
      </c>
      <c r="F19" s="30" t="s">
        <v>102</v>
      </c>
      <c r="G19" s="31" t="s">
        <v>75</v>
      </c>
      <c r="H19" s="26" t="s">
        <v>48</v>
      </c>
      <c r="I19" s="72" t="s">
        <v>103</v>
      </c>
      <c r="J19" s="58" t="s">
        <v>49</v>
      </c>
      <c r="K19" s="33" t="s">
        <v>69</v>
      </c>
      <c r="L19" s="33" t="s">
        <v>72</v>
      </c>
      <c r="M19" s="26"/>
      <c r="N19" s="26"/>
      <c r="O19" s="26"/>
      <c r="P19" s="26"/>
      <c r="Q19" s="26"/>
      <c r="R19" s="26" t="s">
        <v>111</v>
      </c>
      <c r="S19" s="34">
        <v>2.36</v>
      </c>
      <c r="T19" s="35"/>
      <c r="U19" s="29" t="s">
        <v>5</v>
      </c>
      <c r="V19" s="36" t="s">
        <v>51</v>
      </c>
      <c r="W19" s="37">
        <v>45</v>
      </c>
      <c r="X19" s="37">
        <v>50</v>
      </c>
      <c r="Y19" s="37">
        <v>7.5</v>
      </c>
      <c r="Z19" s="65">
        <v>1.8</v>
      </c>
      <c r="AA19" s="40">
        <v>3</v>
      </c>
      <c r="AB19" s="39">
        <f t="shared" si="0"/>
        <v>1.6875000000000001E-2</v>
      </c>
      <c r="AC19" s="41">
        <v>56</v>
      </c>
      <c r="AD19" s="42">
        <f t="shared" si="1"/>
        <v>9955.5555555555547</v>
      </c>
      <c r="AE19" s="70">
        <v>3300</v>
      </c>
      <c r="AF19" s="35">
        <f t="shared" si="2"/>
        <v>0.3314732142857143</v>
      </c>
      <c r="AG19" s="59" t="s">
        <v>52</v>
      </c>
      <c r="AH19" s="44">
        <f t="shared" si="14"/>
        <v>0.21</v>
      </c>
      <c r="AI19" s="35">
        <f>IF(ISERROR(S19*AH19),"",S19*AH19)</f>
        <v>0.49559999999999993</v>
      </c>
      <c r="AJ19" s="35">
        <f>IF(ISERROR(S19+AF19+AI19),"",S19+AF19+AI19)</f>
        <v>3.1870732142857143</v>
      </c>
      <c r="AK19" s="45">
        <v>0.01</v>
      </c>
      <c r="AL19" s="35">
        <f t="shared" si="41"/>
        <v>6.7000000000000004E-2</v>
      </c>
      <c r="AM19" s="35" t="s">
        <v>104</v>
      </c>
      <c r="AN19" s="45">
        <v>0.18</v>
      </c>
      <c r="AO19" s="35">
        <f t="shared" si="42"/>
        <v>1.206</v>
      </c>
      <c r="AP19" s="45">
        <v>0.1</v>
      </c>
      <c r="AQ19" s="35">
        <f t="shared" si="43"/>
        <v>0.67</v>
      </c>
      <c r="AR19" s="35">
        <f t="shared" si="44"/>
        <v>1.9430000000000001</v>
      </c>
      <c r="AS19" s="46">
        <f t="shared" si="45"/>
        <v>5.1300732142857139</v>
      </c>
      <c r="AT19" s="47">
        <f t="shared" si="46"/>
        <v>0.23431743070362482</v>
      </c>
      <c r="AU19" s="71">
        <f>AU6</f>
        <v>6.7</v>
      </c>
      <c r="AV19" s="49">
        <v>24.99</v>
      </c>
      <c r="AW19" s="50">
        <f t="shared" si="47"/>
        <v>0.73189275710284118</v>
      </c>
      <c r="AX19" s="51">
        <f t="shared" si="48"/>
        <v>7.2494000000000005</v>
      </c>
      <c r="AY19" s="52">
        <f t="shared" si="49"/>
        <v>0.70990796318527405</v>
      </c>
      <c r="AZ19" s="40">
        <v>800</v>
      </c>
      <c r="BA19" s="46">
        <f t="shared" si="50"/>
        <v>4104.0585714285708</v>
      </c>
      <c r="BB19" s="35">
        <f t="shared" si="51"/>
        <v>5360</v>
      </c>
      <c r="BC19" s="35">
        <f t="shared" si="52"/>
        <v>19992</v>
      </c>
      <c r="BD19" s="41"/>
      <c r="BE19" s="26"/>
      <c r="BF19" s="36" t="s">
        <v>105</v>
      </c>
      <c r="BG19" s="60"/>
      <c r="BH19" s="54"/>
      <c r="BI19" s="54"/>
    </row>
    <row r="20" spans="1:61" s="16" customFormat="1" ht="20.100000000000001" customHeight="1" x14ac:dyDescent="0.25">
      <c r="A20" s="26">
        <v>22</v>
      </c>
      <c r="B20" s="66"/>
      <c r="C20" s="26"/>
      <c r="D20" s="28" t="s">
        <v>45</v>
      </c>
      <c r="E20" s="29" t="s">
        <v>46</v>
      </c>
      <c r="F20" s="30" t="s">
        <v>102</v>
      </c>
      <c r="G20" s="31" t="s">
        <v>76</v>
      </c>
      <c r="H20" s="26" t="s">
        <v>48</v>
      </c>
      <c r="I20" s="72" t="s">
        <v>103</v>
      </c>
      <c r="J20" s="58" t="s">
        <v>49</v>
      </c>
      <c r="K20" s="33" t="s">
        <v>63</v>
      </c>
      <c r="L20" s="33" t="s">
        <v>72</v>
      </c>
      <c r="M20" s="26"/>
      <c r="N20" s="26"/>
      <c r="O20" s="26"/>
      <c r="P20" s="26"/>
      <c r="Q20" s="26"/>
      <c r="R20" s="26" t="s">
        <v>111</v>
      </c>
      <c r="S20" s="34">
        <v>3.15</v>
      </c>
      <c r="T20" s="35"/>
      <c r="U20" s="29" t="s">
        <v>5</v>
      </c>
      <c r="V20" s="36" t="s">
        <v>51</v>
      </c>
      <c r="W20" s="37">
        <v>54</v>
      </c>
      <c r="X20" s="37">
        <v>34</v>
      </c>
      <c r="Y20" s="37">
        <v>7.5</v>
      </c>
      <c r="Z20" s="65">
        <v>2.7</v>
      </c>
      <c r="AA20" s="40">
        <v>3</v>
      </c>
      <c r="AB20" s="39">
        <f t="shared" si="0"/>
        <v>1.3769999999999999E-2</v>
      </c>
      <c r="AC20" s="41">
        <v>56</v>
      </c>
      <c r="AD20" s="42">
        <f t="shared" si="1"/>
        <v>12200.435729847495</v>
      </c>
      <c r="AE20" s="70">
        <v>3300</v>
      </c>
      <c r="AF20" s="35">
        <f t="shared" si="2"/>
        <v>0.27048214285714284</v>
      </c>
      <c r="AG20" s="59" t="s">
        <v>52</v>
      </c>
      <c r="AH20" s="44">
        <f t="shared" si="14"/>
        <v>0.21</v>
      </c>
      <c r="AI20" s="35">
        <f>IF(ISERROR(S20*AH20),"",S20*AH20)</f>
        <v>0.66149999999999998</v>
      </c>
      <c r="AJ20" s="35">
        <f>IF(ISERROR(S20+AF20+AI20),"",S20+AF20+AI20)</f>
        <v>4.081982142857143</v>
      </c>
      <c r="AK20" s="45">
        <v>0.01</v>
      </c>
      <c r="AL20" s="35">
        <f t="shared" si="41"/>
        <v>8.5000000000000006E-2</v>
      </c>
      <c r="AM20" s="35" t="s">
        <v>104</v>
      </c>
      <c r="AN20" s="45">
        <v>0.18</v>
      </c>
      <c r="AO20" s="35">
        <f t="shared" si="42"/>
        <v>1.53</v>
      </c>
      <c r="AP20" s="45">
        <v>0.1</v>
      </c>
      <c r="AQ20" s="35">
        <f t="shared" si="43"/>
        <v>0.85000000000000009</v>
      </c>
      <c r="AR20" s="35">
        <f t="shared" si="44"/>
        <v>2.4649999999999999</v>
      </c>
      <c r="AS20" s="46">
        <f t="shared" si="45"/>
        <v>6.5469821428571429</v>
      </c>
      <c r="AT20" s="47">
        <f t="shared" si="46"/>
        <v>0.22976680672268907</v>
      </c>
      <c r="AU20" s="71">
        <f>AU5</f>
        <v>8.5</v>
      </c>
      <c r="AV20" s="49">
        <v>12.99</v>
      </c>
      <c r="AW20" s="50">
        <f t="shared" si="47"/>
        <v>0.34565050038491146</v>
      </c>
      <c r="AX20" s="51">
        <f t="shared" si="48"/>
        <v>9.197000000000001</v>
      </c>
      <c r="AY20" s="52">
        <f t="shared" si="49"/>
        <v>0.29199384141647416</v>
      </c>
      <c r="AZ20" s="40">
        <v>800</v>
      </c>
      <c r="BA20" s="46">
        <f t="shared" si="50"/>
        <v>5237.5857142857139</v>
      </c>
      <c r="BB20" s="35">
        <f t="shared" si="51"/>
        <v>6800</v>
      </c>
      <c r="BC20" s="35">
        <f t="shared" si="52"/>
        <v>10392</v>
      </c>
      <c r="BD20" s="68"/>
      <c r="BE20" s="26"/>
      <c r="BF20" s="36" t="s">
        <v>105</v>
      </c>
      <c r="BH20" s="54"/>
      <c r="BI20" s="54"/>
    </row>
    <row r="21" spans="1:61" s="16" customFormat="1" ht="20.100000000000001" customHeight="1" x14ac:dyDescent="0.25">
      <c r="A21" s="26">
        <v>24</v>
      </c>
      <c r="B21" s="27"/>
      <c r="C21" s="26"/>
      <c r="D21" s="28" t="s">
        <v>45</v>
      </c>
      <c r="E21" s="29" t="s">
        <v>46</v>
      </c>
      <c r="F21" s="30" t="s">
        <v>102</v>
      </c>
      <c r="G21" s="31" t="s">
        <v>77</v>
      </c>
      <c r="H21" s="26" t="s">
        <v>48</v>
      </c>
      <c r="I21" s="72" t="s">
        <v>103</v>
      </c>
      <c r="J21" s="32" t="s">
        <v>49</v>
      </c>
      <c r="K21" s="33" t="s">
        <v>106</v>
      </c>
      <c r="L21" s="33" t="s">
        <v>78</v>
      </c>
      <c r="M21" s="26"/>
      <c r="N21" s="26"/>
      <c r="O21" s="26"/>
      <c r="P21" s="26"/>
      <c r="Q21" s="26"/>
      <c r="R21" s="26" t="s">
        <v>111</v>
      </c>
      <c r="S21" s="34">
        <v>2.61</v>
      </c>
      <c r="T21" s="35"/>
      <c r="U21" s="29" t="s">
        <v>5</v>
      </c>
      <c r="V21" s="36" t="s">
        <v>51</v>
      </c>
      <c r="W21" s="37">
        <v>46</v>
      </c>
      <c r="X21" s="37">
        <v>33</v>
      </c>
      <c r="Y21" s="38">
        <v>9</v>
      </c>
      <c r="Z21" s="39">
        <v>2.2999999999999998</v>
      </c>
      <c r="AA21" s="40">
        <v>3</v>
      </c>
      <c r="AB21" s="39">
        <f t="shared" si="0"/>
        <v>1.3662000000000001E-2</v>
      </c>
      <c r="AC21" s="41">
        <v>56</v>
      </c>
      <c r="AD21" s="42">
        <f t="shared" si="1"/>
        <v>12296.881862099253</v>
      </c>
      <c r="AE21" s="70">
        <v>3300</v>
      </c>
      <c r="AF21" s="35">
        <f t="shared" si="2"/>
        <v>0.26836071428571429</v>
      </c>
      <c r="AG21" s="26" t="s">
        <v>52</v>
      </c>
      <c r="AH21" s="44">
        <f t="shared" si="14"/>
        <v>0.21</v>
      </c>
      <c r="AI21" s="35">
        <f>IF(ISERROR(S21*AH21),"",S21*AH21)</f>
        <v>0.54809999999999992</v>
      </c>
      <c r="AJ21" s="35">
        <f>IF(ISERROR(S21+AF21+AI21),"",S21+AF21+AI21)</f>
        <v>3.4264607142857137</v>
      </c>
      <c r="AK21" s="45">
        <v>0.01</v>
      </c>
      <c r="AL21" s="35">
        <f t="shared" ref="AL21:AL24" si="53">IF(ISERROR(AU21*AK21),"",AU21*AK21)</f>
        <v>6.5000000000000002E-2</v>
      </c>
      <c r="AM21" s="35" t="s">
        <v>104</v>
      </c>
      <c r="AN21" s="45">
        <v>0.18</v>
      </c>
      <c r="AO21" s="35">
        <f t="shared" ref="AO21:AO24" si="54">IF(ISERROR(AU21*AN21),"",AU21*AN21)</f>
        <v>1.17</v>
      </c>
      <c r="AP21" s="45">
        <v>0.1</v>
      </c>
      <c r="AQ21" s="35">
        <f t="shared" ref="AQ21:AQ24" si="55">IF(ISERROR(AU21*AP21),"",AU21*AP21)</f>
        <v>0.65</v>
      </c>
      <c r="AR21" s="35">
        <f t="shared" ref="AR21:AR24" si="56">IF(ISERROR(AL21+AO21+AQ21),"",AL21+AO21+AQ21)</f>
        <v>1.8849999999999998</v>
      </c>
      <c r="AS21" s="46">
        <f t="shared" ref="AS21:AS24" si="57">IF(ISERROR(AJ21+AR21),"",AJ21+AR21)</f>
        <v>5.3114607142857135</v>
      </c>
      <c r="AT21" s="47">
        <f t="shared" ref="AT21:AT24" si="58">IF(ISERROR((AU21-AS21)/AU21),"",(AU21-AS21)/AU21)</f>
        <v>0.18285219780219791</v>
      </c>
      <c r="AU21" s="48">
        <v>6.5</v>
      </c>
      <c r="AV21" s="49">
        <v>19.989999999999998</v>
      </c>
      <c r="AW21" s="50">
        <f t="shared" ref="AW21:AW24" si="59">IF(ISERROR((AV21-AU21)/AV21),"",(AV21-AU21)/AV21)</f>
        <v>0.67483741870935465</v>
      </c>
      <c r="AX21" s="51">
        <f t="shared" ref="AX21:AX24" si="60">AU21*1.082</f>
        <v>7.0330000000000004</v>
      </c>
      <c r="AY21" s="52">
        <f t="shared" ref="AY21:AY24" si="61">(AV21-AX21)/AV21</f>
        <v>0.64817408704352164</v>
      </c>
      <c r="AZ21" s="40">
        <v>800</v>
      </c>
      <c r="BA21" s="46">
        <f t="shared" ref="BA21:BA24" si="62">IF(ISERROR(AS21*AZ21),"",AS21*AZ21)</f>
        <v>4249.1685714285704</v>
      </c>
      <c r="BB21" s="35">
        <f t="shared" ref="BB21:BB24" si="63">IF(ISERROR(AU21*AZ21),"",AU21*AZ21)</f>
        <v>5200</v>
      </c>
      <c r="BC21" s="35">
        <f t="shared" ref="BC21:BC24" si="64">IF(ISERROR(AV21*AZ21),"",AV21*AZ21)</f>
        <v>15991.999999999998</v>
      </c>
      <c r="BD21" s="41" t="e">
        <f>IF(#REF!="","",#REF!*#REF!*#REF!/1000000/AA21*AZ21)</f>
        <v>#REF!</v>
      </c>
      <c r="BE21" s="26"/>
      <c r="BF21" s="36" t="s">
        <v>105</v>
      </c>
      <c r="BG21" s="53" t="s">
        <v>53</v>
      </c>
      <c r="BH21" s="54"/>
      <c r="BI21" s="54"/>
    </row>
    <row r="22" spans="1:61" s="16" customFormat="1" ht="20.100000000000001" customHeight="1" x14ac:dyDescent="0.25">
      <c r="A22" s="26">
        <v>25</v>
      </c>
      <c r="B22" s="57"/>
      <c r="C22" s="26"/>
      <c r="D22" s="28" t="s">
        <v>45</v>
      </c>
      <c r="E22" s="29" t="s">
        <v>46</v>
      </c>
      <c r="F22" s="30" t="s">
        <v>102</v>
      </c>
      <c r="G22" s="31" t="s">
        <v>79</v>
      </c>
      <c r="H22" s="26" t="s">
        <v>48</v>
      </c>
      <c r="I22" s="72" t="s">
        <v>103</v>
      </c>
      <c r="J22" s="58" t="s">
        <v>49</v>
      </c>
      <c r="K22" s="33" t="s">
        <v>107</v>
      </c>
      <c r="L22" s="33" t="s">
        <v>78</v>
      </c>
      <c r="M22" s="26"/>
      <c r="N22" s="26"/>
      <c r="O22" s="26"/>
      <c r="P22" s="26"/>
      <c r="Q22" s="26"/>
      <c r="R22" s="26" t="s">
        <v>111</v>
      </c>
      <c r="S22" s="34">
        <v>4.3499999999999996</v>
      </c>
      <c r="T22" s="35"/>
      <c r="U22" s="29" t="s">
        <v>5</v>
      </c>
      <c r="V22" s="36" t="s">
        <v>51</v>
      </c>
      <c r="W22" s="37">
        <v>54</v>
      </c>
      <c r="X22" s="37">
        <v>46</v>
      </c>
      <c r="Y22" s="38">
        <v>9</v>
      </c>
      <c r="Z22" s="39">
        <v>3.6</v>
      </c>
      <c r="AA22" s="40">
        <v>3</v>
      </c>
      <c r="AB22" s="39">
        <f t="shared" si="0"/>
        <v>2.2356000000000001E-2</v>
      </c>
      <c r="AC22" s="41">
        <v>56</v>
      </c>
      <c r="AD22" s="42">
        <f t="shared" si="1"/>
        <v>7514.7611379495429</v>
      </c>
      <c r="AE22" s="70">
        <v>3300</v>
      </c>
      <c r="AF22" s="35">
        <f t="shared" si="2"/>
        <v>0.43913571428571435</v>
      </c>
      <c r="AG22" s="59" t="s">
        <v>52</v>
      </c>
      <c r="AH22" s="44">
        <f t="shared" si="14"/>
        <v>0.21</v>
      </c>
      <c r="AI22" s="35">
        <f>IF(ISERROR(S22*AH22),"",S22*AH22)</f>
        <v>0.91349999999999987</v>
      </c>
      <c r="AJ22" s="35">
        <f>IF(ISERROR(S22+AF22+AI22),"",S22+AF22+AI22)</f>
        <v>5.702635714285714</v>
      </c>
      <c r="AK22" s="45">
        <v>0.01</v>
      </c>
      <c r="AL22" s="35">
        <f t="shared" si="53"/>
        <v>0.1075</v>
      </c>
      <c r="AM22" s="35" t="s">
        <v>104</v>
      </c>
      <c r="AN22" s="45">
        <v>0.18</v>
      </c>
      <c r="AO22" s="35">
        <f t="shared" si="54"/>
        <v>1.9349999999999998</v>
      </c>
      <c r="AP22" s="45">
        <v>0.1</v>
      </c>
      <c r="AQ22" s="35">
        <f t="shared" si="55"/>
        <v>1.075</v>
      </c>
      <c r="AR22" s="35">
        <f t="shared" si="56"/>
        <v>3.1174999999999997</v>
      </c>
      <c r="AS22" s="46">
        <f t="shared" si="57"/>
        <v>8.8201357142857137</v>
      </c>
      <c r="AT22" s="47">
        <f t="shared" si="58"/>
        <v>0.17952225913621267</v>
      </c>
      <c r="AU22" s="48">
        <v>10.75</v>
      </c>
      <c r="AV22" s="49">
        <v>29.99</v>
      </c>
      <c r="AW22" s="50">
        <f t="shared" si="59"/>
        <v>0.64154718239413133</v>
      </c>
      <c r="AX22" s="51">
        <f t="shared" si="60"/>
        <v>11.631500000000001</v>
      </c>
      <c r="AY22" s="52">
        <f t="shared" si="61"/>
        <v>0.6121540513504502</v>
      </c>
      <c r="AZ22" s="40">
        <v>800</v>
      </c>
      <c r="BA22" s="46">
        <f t="shared" si="62"/>
        <v>7056.1085714285709</v>
      </c>
      <c r="BB22" s="35">
        <f t="shared" si="63"/>
        <v>8600</v>
      </c>
      <c r="BC22" s="35">
        <f t="shared" si="64"/>
        <v>23992</v>
      </c>
      <c r="BD22" s="41" t="e">
        <f>IF(#REF!="","",#REF!*#REF!*#REF!/1000000/AA22*AZ22)</f>
        <v>#REF!</v>
      </c>
      <c r="BE22" s="26"/>
      <c r="BF22" s="36" t="s">
        <v>105</v>
      </c>
      <c r="BG22" s="60"/>
      <c r="BH22" s="54"/>
      <c r="BI22" s="54"/>
    </row>
    <row r="23" spans="1:61" s="16" customFormat="1" ht="20.100000000000001" customHeight="1" x14ac:dyDescent="0.25">
      <c r="A23" s="26">
        <v>26</v>
      </c>
      <c r="B23" s="57"/>
      <c r="C23" s="26"/>
      <c r="D23" s="28" t="s">
        <v>45</v>
      </c>
      <c r="E23" s="29" t="s">
        <v>46</v>
      </c>
      <c r="F23" s="30" t="s">
        <v>102</v>
      </c>
      <c r="G23" s="31" t="s">
        <v>80</v>
      </c>
      <c r="H23" s="26" t="s">
        <v>48</v>
      </c>
      <c r="I23" s="72" t="s">
        <v>103</v>
      </c>
      <c r="J23" s="58" t="s">
        <v>49</v>
      </c>
      <c r="K23" s="33" t="s">
        <v>108</v>
      </c>
      <c r="L23" s="33" t="s">
        <v>78</v>
      </c>
      <c r="M23" s="26"/>
      <c r="N23" s="26"/>
      <c r="O23" s="26"/>
      <c r="P23" s="26"/>
      <c r="Q23" s="26"/>
      <c r="R23" s="26" t="s">
        <v>111</v>
      </c>
      <c r="S23" s="34">
        <v>6.05</v>
      </c>
      <c r="T23" s="35"/>
      <c r="U23" s="29" t="s">
        <v>5</v>
      </c>
      <c r="V23" s="36" t="s">
        <v>51</v>
      </c>
      <c r="W23" s="37">
        <v>64</v>
      </c>
      <c r="X23" s="37">
        <v>54</v>
      </c>
      <c r="Y23" s="37">
        <v>7.5</v>
      </c>
      <c r="Z23" s="62">
        <v>4.3</v>
      </c>
      <c r="AA23" s="40">
        <v>3</v>
      </c>
      <c r="AB23" s="39">
        <f t="shared" si="0"/>
        <v>2.5919999999999999E-2</v>
      </c>
      <c r="AC23" s="41">
        <v>56</v>
      </c>
      <c r="AD23" s="42">
        <f t="shared" si="1"/>
        <v>6481.4814814814818</v>
      </c>
      <c r="AE23" s="70">
        <v>3300</v>
      </c>
      <c r="AF23" s="35">
        <f t="shared" si="2"/>
        <v>0.50914285714285712</v>
      </c>
      <c r="AG23" s="26" t="s">
        <v>52</v>
      </c>
      <c r="AH23" s="44">
        <f t="shared" si="14"/>
        <v>0.21</v>
      </c>
      <c r="AI23" s="35">
        <f>IF(ISERROR(S23*AH23),"",S23*AH23)</f>
        <v>1.2705</v>
      </c>
      <c r="AJ23" s="35">
        <f>IF(ISERROR(S23+AF23+AI23),"",S23+AF23+AI23)</f>
        <v>7.8296428571428569</v>
      </c>
      <c r="AK23" s="45">
        <v>0.01</v>
      </c>
      <c r="AL23" s="35">
        <f t="shared" si="53"/>
        <v>0.154</v>
      </c>
      <c r="AM23" s="35" t="s">
        <v>104</v>
      </c>
      <c r="AN23" s="45">
        <v>0.18</v>
      </c>
      <c r="AO23" s="35">
        <f t="shared" si="54"/>
        <v>2.7719999999999998</v>
      </c>
      <c r="AP23" s="45">
        <v>0.1</v>
      </c>
      <c r="AQ23" s="35">
        <f t="shared" si="55"/>
        <v>1.54</v>
      </c>
      <c r="AR23" s="35">
        <f t="shared" si="56"/>
        <v>4.4659999999999993</v>
      </c>
      <c r="AS23" s="46">
        <f t="shared" si="57"/>
        <v>12.295642857142855</v>
      </c>
      <c r="AT23" s="47">
        <f t="shared" si="58"/>
        <v>0.20158163265306137</v>
      </c>
      <c r="AU23" s="71">
        <f>AU4</f>
        <v>15.4</v>
      </c>
      <c r="AV23" s="49">
        <v>36.99</v>
      </c>
      <c r="AW23" s="50">
        <f t="shared" si="59"/>
        <v>0.58367126250337931</v>
      </c>
      <c r="AX23" s="51">
        <f t="shared" si="60"/>
        <v>16.662800000000001</v>
      </c>
      <c r="AY23" s="52">
        <f t="shared" si="61"/>
        <v>0.54953230602865644</v>
      </c>
      <c r="AZ23" s="40">
        <v>800</v>
      </c>
      <c r="BA23" s="46">
        <f t="shared" si="62"/>
        <v>9836.5142857142837</v>
      </c>
      <c r="BB23" s="35">
        <f t="shared" si="63"/>
        <v>12320</v>
      </c>
      <c r="BC23" s="35">
        <f t="shared" si="64"/>
        <v>29592</v>
      </c>
      <c r="BD23" s="41"/>
      <c r="BE23" s="26"/>
      <c r="BF23" s="36" t="s">
        <v>105</v>
      </c>
      <c r="BG23" s="53" t="s">
        <v>53</v>
      </c>
      <c r="BH23" s="54"/>
      <c r="BI23" s="54"/>
    </row>
    <row r="24" spans="1:61" s="16" customFormat="1" ht="20.100000000000001" customHeight="1" x14ac:dyDescent="0.25">
      <c r="A24" s="26">
        <v>27</v>
      </c>
      <c r="B24" s="57"/>
      <c r="C24" s="26"/>
      <c r="D24" s="28" t="s">
        <v>45</v>
      </c>
      <c r="E24" s="29" t="s">
        <v>46</v>
      </c>
      <c r="F24" s="30" t="s">
        <v>102</v>
      </c>
      <c r="G24" s="31" t="s">
        <v>81</v>
      </c>
      <c r="H24" s="26" t="s">
        <v>48</v>
      </c>
      <c r="I24" s="72" t="s">
        <v>103</v>
      </c>
      <c r="J24" s="58" t="s">
        <v>49</v>
      </c>
      <c r="K24" s="33" t="s">
        <v>63</v>
      </c>
      <c r="L24" s="33" t="s">
        <v>78</v>
      </c>
      <c r="M24" s="26"/>
      <c r="N24" s="26"/>
      <c r="O24" s="26"/>
      <c r="P24" s="26"/>
      <c r="Q24" s="26"/>
      <c r="R24" s="26" t="s">
        <v>111</v>
      </c>
      <c r="S24" s="34">
        <v>3.15</v>
      </c>
      <c r="T24" s="35"/>
      <c r="U24" s="29" t="s">
        <v>5</v>
      </c>
      <c r="V24" s="36" t="s">
        <v>51</v>
      </c>
      <c r="W24" s="37">
        <v>54</v>
      </c>
      <c r="X24" s="37">
        <v>34</v>
      </c>
      <c r="Y24" s="37">
        <v>7.5</v>
      </c>
      <c r="Z24" s="65">
        <v>2.7</v>
      </c>
      <c r="AA24" s="40">
        <v>3</v>
      </c>
      <c r="AB24" s="39">
        <f t="shared" si="0"/>
        <v>1.3769999999999999E-2</v>
      </c>
      <c r="AC24" s="41">
        <v>56</v>
      </c>
      <c r="AD24" s="42">
        <f t="shared" si="1"/>
        <v>12200.435729847495</v>
      </c>
      <c r="AE24" s="70">
        <v>3300</v>
      </c>
      <c r="AF24" s="35">
        <f t="shared" si="2"/>
        <v>0.27048214285714284</v>
      </c>
      <c r="AG24" s="59" t="s">
        <v>52</v>
      </c>
      <c r="AH24" s="44">
        <f t="shared" si="14"/>
        <v>0.21</v>
      </c>
      <c r="AI24" s="35">
        <f>IF(ISERROR(S24*AH24),"",S24*AH24)</f>
        <v>0.66149999999999998</v>
      </c>
      <c r="AJ24" s="35">
        <f>IF(ISERROR(S24+AF24+AI24),"",S24+AF24+AI24)</f>
        <v>4.081982142857143</v>
      </c>
      <c r="AK24" s="45">
        <v>0.01</v>
      </c>
      <c r="AL24" s="35">
        <f t="shared" si="53"/>
        <v>8.5000000000000006E-2</v>
      </c>
      <c r="AM24" s="35" t="s">
        <v>104</v>
      </c>
      <c r="AN24" s="45">
        <v>0.18</v>
      </c>
      <c r="AO24" s="35">
        <f t="shared" si="54"/>
        <v>1.53</v>
      </c>
      <c r="AP24" s="45">
        <v>0.1</v>
      </c>
      <c r="AQ24" s="35">
        <f t="shared" si="55"/>
        <v>0.85000000000000009</v>
      </c>
      <c r="AR24" s="35">
        <f t="shared" si="56"/>
        <v>2.4649999999999999</v>
      </c>
      <c r="AS24" s="46">
        <f t="shared" si="57"/>
        <v>6.5469821428571429</v>
      </c>
      <c r="AT24" s="47">
        <f t="shared" si="58"/>
        <v>0.22976680672268907</v>
      </c>
      <c r="AU24" s="71">
        <f>AU5</f>
        <v>8.5</v>
      </c>
      <c r="AV24" s="49">
        <v>24.99</v>
      </c>
      <c r="AW24" s="50">
        <f t="shared" si="59"/>
        <v>0.65986394557823125</v>
      </c>
      <c r="AX24" s="51">
        <f t="shared" si="60"/>
        <v>9.197000000000001</v>
      </c>
      <c r="AY24" s="52">
        <f t="shared" si="61"/>
        <v>0.63197278911564625</v>
      </c>
      <c r="AZ24" s="40">
        <v>800</v>
      </c>
      <c r="BA24" s="46">
        <f t="shared" si="62"/>
        <v>5237.5857142857139</v>
      </c>
      <c r="BB24" s="35">
        <f t="shared" si="63"/>
        <v>6800</v>
      </c>
      <c r="BC24" s="35">
        <f t="shared" si="64"/>
        <v>19992</v>
      </c>
      <c r="BD24" s="41"/>
      <c r="BE24" s="26"/>
      <c r="BF24" s="36" t="s">
        <v>105</v>
      </c>
      <c r="BG24" s="60"/>
      <c r="BH24" s="54"/>
      <c r="BI24" s="54"/>
    </row>
    <row r="25" spans="1:61" s="16" customFormat="1" ht="20.100000000000001" customHeight="1" x14ac:dyDescent="0.25">
      <c r="A25" s="26">
        <v>29</v>
      </c>
      <c r="B25" s="27"/>
      <c r="C25" s="26"/>
      <c r="D25" s="28" t="s">
        <v>45</v>
      </c>
      <c r="E25" s="29" t="s">
        <v>46</v>
      </c>
      <c r="F25" s="30" t="s">
        <v>102</v>
      </c>
      <c r="G25" s="69" t="s">
        <v>82</v>
      </c>
      <c r="H25" s="26" t="s">
        <v>48</v>
      </c>
      <c r="I25" s="72" t="s">
        <v>103</v>
      </c>
      <c r="J25" s="32" t="s">
        <v>49</v>
      </c>
      <c r="K25" s="33" t="s">
        <v>106</v>
      </c>
      <c r="L25" s="33" t="s">
        <v>78</v>
      </c>
      <c r="M25" s="26"/>
      <c r="N25" s="26"/>
      <c r="O25" s="26"/>
      <c r="P25" s="26"/>
      <c r="Q25" s="26"/>
      <c r="R25" s="26" t="s">
        <v>111</v>
      </c>
      <c r="S25" s="34">
        <v>2.61</v>
      </c>
      <c r="T25" s="35"/>
      <c r="U25" s="29" t="s">
        <v>5</v>
      </c>
      <c r="V25" s="36" t="s">
        <v>51</v>
      </c>
      <c r="W25" s="37">
        <v>46</v>
      </c>
      <c r="X25" s="37">
        <v>33</v>
      </c>
      <c r="Y25" s="38">
        <v>9</v>
      </c>
      <c r="Z25" s="39">
        <v>2.2999999999999998</v>
      </c>
      <c r="AA25" s="40">
        <v>3</v>
      </c>
      <c r="AB25" s="39">
        <f t="shared" si="0"/>
        <v>1.3662000000000001E-2</v>
      </c>
      <c r="AC25" s="41">
        <v>56</v>
      </c>
      <c r="AD25" s="42">
        <f t="shared" si="1"/>
        <v>12296.881862099253</v>
      </c>
      <c r="AE25" s="70">
        <v>3300</v>
      </c>
      <c r="AF25" s="35">
        <f t="shared" si="2"/>
        <v>0.26836071428571429</v>
      </c>
      <c r="AG25" s="26" t="s">
        <v>52</v>
      </c>
      <c r="AH25" s="44">
        <f t="shared" si="14"/>
        <v>0.21</v>
      </c>
      <c r="AI25" s="35">
        <f>IF(ISERROR(S25*AH25),"",S25*AH25)</f>
        <v>0.54809999999999992</v>
      </c>
      <c r="AJ25" s="35">
        <f>IF(ISERROR(S25+AF25+AI25),"",S25+AF25+AI25)</f>
        <v>3.4264607142857137</v>
      </c>
      <c r="AK25" s="45">
        <v>0.01</v>
      </c>
      <c r="AL25" s="35">
        <f t="shared" ref="AL25:AL29" si="65">IF(ISERROR(AU25*AK25),"",AU25*AK25)</f>
        <v>6.5000000000000002E-2</v>
      </c>
      <c r="AM25" s="35" t="s">
        <v>104</v>
      </c>
      <c r="AN25" s="45">
        <v>0.18</v>
      </c>
      <c r="AO25" s="35">
        <f t="shared" ref="AO25:AO29" si="66">IF(ISERROR(AU25*AN25),"",AU25*AN25)</f>
        <v>1.17</v>
      </c>
      <c r="AP25" s="45">
        <v>0.1</v>
      </c>
      <c r="AQ25" s="35">
        <f t="shared" ref="AQ25:AQ29" si="67">IF(ISERROR(AU25*AP25),"",AU25*AP25)</f>
        <v>0.65</v>
      </c>
      <c r="AR25" s="35">
        <f t="shared" ref="AR25:AR29" si="68">IF(ISERROR(AL25+AO25+AQ25),"",AL25+AO25+AQ25)</f>
        <v>1.8849999999999998</v>
      </c>
      <c r="AS25" s="46">
        <f t="shared" ref="AS25:AS29" si="69">IF(ISERROR(AJ25+AR25),"",AJ25+AR25)</f>
        <v>5.3114607142857135</v>
      </c>
      <c r="AT25" s="47">
        <f t="shared" ref="AT25:AT29" si="70">IF(ISERROR((AU25-AS25)/AU25),"",(AU25-AS25)/AU25)</f>
        <v>0.18285219780219791</v>
      </c>
      <c r="AU25" s="48">
        <v>6.5</v>
      </c>
      <c r="AV25" s="49">
        <v>19.989999999999998</v>
      </c>
      <c r="AW25" s="50">
        <f t="shared" ref="AW25:AW29" si="71">IF(ISERROR((AV25-AU25)/AV25),"",(AV25-AU25)/AV25)</f>
        <v>0.67483741870935465</v>
      </c>
      <c r="AX25" s="51">
        <f t="shared" ref="AX25:AX29" si="72">AU25*1.082</f>
        <v>7.0330000000000004</v>
      </c>
      <c r="AY25" s="52">
        <f t="shared" ref="AY25:AY29" si="73">(AV25-AX25)/AV25</f>
        <v>0.64817408704352164</v>
      </c>
      <c r="AZ25" s="40">
        <v>800</v>
      </c>
      <c r="BA25" s="46">
        <f t="shared" ref="BA25:BA29" si="74">IF(ISERROR(AS25*AZ25),"",AS25*AZ25)</f>
        <v>4249.1685714285704</v>
      </c>
      <c r="BB25" s="35">
        <f t="shared" ref="BB25:BB29" si="75">IF(ISERROR(AU25*AZ25),"",AU25*AZ25)</f>
        <v>5200</v>
      </c>
      <c r="BC25" s="35">
        <f t="shared" ref="BC25:BC29" si="76">IF(ISERROR(AV25*AZ25),"",AV25*AZ25)</f>
        <v>15991.999999999998</v>
      </c>
      <c r="BD25" s="41" t="e">
        <f>IF(#REF!="","",#REF!*#REF!*#REF!/1000000/AA25*AZ25)</f>
        <v>#REF!</v>
      </c>
      <c r="BE25" s="26"/>
      <c r="BF25" s="36" t="s">
        <v>105</v>
      </c>
      <c r="BG25" s="53" t="s">
        <v>53</v>
      </c>
      <c r="BH25" s="54"/>
      <c r="BI25" s="54"/>
    </row>
    <row r="26" spans="1:61" s="16" customFormat="1" ht="20.100000000000001" customHeight="1" x14ac:dyDescent="0.25">
      <c r="A26" s="26">
        <v>30</v>
      </c>
      <c r="B26" s="57"/>
      <c r="C26" s="26"/>
      <c r="D26" s="28" t="s">
        <v>45</v>
      </c>
      <c r="E26" s="29" t="s">
        <v>46</v>
      </c>
      <c r="F26" s="30" t="s">
        <v>102</v>
      </c>
      <c r="G26" s="69" t="s">
        <v>83</v>
      </c>
      <c r="H26" s="26" t="s">
        <v>48</v>
      </c>
      <c r="I26" s="72" t="s">
        <v>103</v>
      </c>
      <c r="J26" s="58" t="s">
        <v>49</v>
      </c>
      <c r="K26" s="33" t="s">
        <v>107</v>
      </c>
      <c r="L26" s="33" t="s">
        <v>78</v>
      </c>
      <c r="M26" s="26"/>
      <c r="N26" s="26"/>
      <c r="O26" s="26"/>
      <c r="P26" s="26"/>
      <c r="Q26" s="26"/>
      <c r="R26" s="26" t="s">
        <v>111</v>
      </c>
      <c r="S26" s="34">
        <v>4.3499999999999996</v>
      </c>
      <c r="T26" s="35"/>
      <c r="U26" s="29" t="s">
        <v>5</v>
      </c>
      <c r="V26" s="36" t="s">
        <v>51</v>
      </c>
      <c r="W26" s="37">
        <v>54</v>
      </c>
      <c r="X26" s="37">
        <v>46</v>
      </c>
      <c r="Y26" s="38">
        <v>9</v>
      </c>
      <c r="Z26" s="39">
        <v>3.6</v>
      </c>
      <c r="AA26" s="40">
        <v>3</v>
      </c>
      <c r="AB26" s="39">
        <f t="shared" si="0"/>
        <v>2.2356000000000001E-2</v>
      </c>
      <c r="AC26" s="41">
        <v>56</v>
      </c>
      <c r="AD26" s="42">
        <f t="shared" si="1"/>
        <v>7514.7611379495429</v>
      </c>
      <c r="AE26" s="70">
        <v>3300</v>
      </c>
      <c r="AF26" s="35">
        <f t="shared" si="2"/>
        <v>0.43913571428571435</v>
      </c>
      <c r="AG26" s="59" t="s">
        <v>52</v>
      </c>
      <c r="AH26" s="44">
        <f t="shared" si="14"/>
        <v>0.21</v>
      </c>
      <c r="AI26" s="35">
        <f>IF(ISERROR(S26*AH26),"",S26*AH26)</f>
        <v>0.91349999999999987</v>
      </c>
      <c r="AJ26" s="35">
        <f>IF(ISERROR(S26+AF26+AI26),"",S26+AF26+AI26)</f>
        <v>5.702635714285714</v>
      </c>
      <c r="AK26" s="45">
        <v>0.01</v>
      </c>
      <c r="AL26" s="35">
        <f t="shared" si="65"/>
        <v>0.1075</v>
      </c>
      <c r="AM26" s="35" t="s">
        <v>104</v>
      </c>
      <c r="AN26" s="45">
        <v>0.18</v>
      </c>
      <c r="AO26" s="35">
        <f t="shared" si="66"/>
        <v>1.9349999999999998</v>
      </c>
      <c r="AP26" s="45">
        <v>0.1</v>
      </c>
      <c r="AQ26" s="35">
        <f t="shared" si="67"/>
        <v>1.075</v>
      </c>
      <c r="AR26" s="35">
        <f t="shared" si="68"/>
        <v>3.1174999999999997</v>
      </c>
      <c r="AS26" s="46">
        <f t="shared" si="69"/>
        <v>8.8201357142857137</v>
      </c>
      <c r="AT26" s="47">
        <f t="shared" si="70"/>
        <v>0.17952225913621267</v>
      </c>
      <c r="AU26" s="48">
        <v>10.75</v>
      </c>
      <c r="AV26" s="49">
        <v>29.99</v>
      </c>
      <c r="AW26" s="50">
        <f t="shared" si="71"/>
        <v>0.64154718239413133</v>
      </c>
      <c r="AX26" s="51">
        <f t="shared" si="72"/>
        <v>11.631500000000001</v>
      </c>
      <c r="AY26" s="52">
        <f t="shared" si="73"/>
        <v>0.6121540513504502</v>
      </c>
      <c r="AZ26" s="40">
        <v>800</v>
      </c>
      <c r="BA26" s="46">
        <f t="shared" si="74"/>
        <v>7056.1085714285709</v>
      </c>
      <c r="BB26" s="35">
        <f t="shared" si="75"/>
        <v>8600</v>
      </c>
      <c r="BC26" s="35">
        <f t="shared" si="76"/>
        <v>23992</v>
      </c>
      <c r="BD26" s="41" t="e">
        <f>IF(#REF!="","",#REF!*#REF!*#REF!/1000000/AA26*AZ26)</f>
        <v>#REF!</v>
      </c>
      <c r="BE26" s="26"/>
      <c r="BF26" s="36" t="s">
        <v>105</v>
      </c>
      <c r="BG26" s="60"/>
      <c r="BH26" s="54"/>
      <c r="BI26" s="54"/>
    </row>
    <row r="27" spans="1:61" s="16" customFormat="1" ht="20.100000000000001" customHeight="1" x14ac:dyDescent="0.25">
      <c r="A27" s="26">
        <v>31</v>
      </c>
      <c r="B27" s="57"/>
      <c r="C27" s="26"/>
      <c r="D27" s="28" t="s">
        <v>45</v>
      </c>
      <c r="E27" s="29" t="s">
        <v>46</v>
      </c>
      <c r="F27" s="30" t="s">
        <v>102</v>
      </c>
      <c r="G27" s="69" t="s">
        <v>84</v>
      </c>
      <c r="H27" s="26" t="s">
        <v>48</v>
      </c>
      <c r="I27" s="72" t="s">
        <v>103</v>
      </c>
      <c r="J27" s="58" t="s">
        <v>49</v>
      </c>
      <c r="K27" s="33" t="s">
        <v>108</v>
      </c>
      <c r="L27" s="33" t="s">
        <v>78</v>
      </c>
      <c r="M27" s="26"/>
      <c r="N27" s="26"/>
      <c r="O27" s="26"/>
      <c r="P27" s="26"/>
      <c r="Q27" s="26"/>
      <c r="R27" s="26" t="s">
        <v>111</v>
      </c>
      <c r="S27" s="34">
        <v>6.05</v>
      </c>
      <c r="T27" s="35"/>
      <c r="U27" s="29" t="s">
        <v>5</v>
      </c>
      <c r="V27" s="36" t="s">
        <v>51</v>
      </c>
      <c r="W27" s="37">
        <v>64</v>
      </c>
      <c r="X27" s="37">
        <v>54</v>
      </c>
      <c r="Y27" s="37">
        <v>7.5</v>
      </c>
      <c r="Z27" s="62">
        <v>4.3</v>
      </c>
      <c r="AA27" s="40">
        <v>3</v>
      </c>
      <c r="AB27" s="39">
        <f t="shared" si="0"/>
        <v>2.5919999999999999E-2</v>
      </c>
      <c r="AC27" s="41">
        <v>56</v>
      </c>
      <c r="AD27" s="42">
        <f t="shared" si="1"/>
        <v>6481.4814814814818</v>
      </c>
      <c r="AE27" s="70">
        <v>3300</v>
      </c>
      <c r="AF27" s="35">
        <f t="shared" si="2"/>
        <v>0.50914285714285712</v>
      </c>
      <c r="AG27" s="26" t="s">
        <v>52</v>
      </c>
      <c r="AH27" s="44">
        <f t="shared" si="14"/>
        <v>0.21</v>
      </c>
      <c r="AI27" s="35">
        <f>IF(ISERROR(S27*AH27),"",S27*AH27)</f>
        <v>1.2705</v>
      </c>
      <c r="AJ27" s="35">
        <f>IF(ISERROR(S27+AF27+AI27),"",S27+AF27+AI27)</f>
        <v>7.8296428571428569</v>
      </c>
      <c r="AK27" s="45">
        <v>0.01</v>
      </c>
      <c r="AL27" s="35">
        <f t="shared" si="65"/>
        <v>0.154</v>
      </c>
      <c r="AM27" s="35" t="s">
        <v>104</v>
      </c>
      <c r="AN27" s="45">
        <v>0.18</v>
      </c>
      <c r="AO27" s="35">
        <f t="shared" si="66"/>
        <v>2.7719999999999998</v>
      </c>
      <c r="AP27" s="45">
        <v>0.1</v>
      </c>
      <c r="AQ27" s="35">
        <f t="shared" si="67"/>
        <v>1.54</v>
      </c>
      <c r="AR27" s="35">
        <f t="shared" si="68"/>
        <v>4.4659999999999993</v>
      </c>
      <c r="AS27" s="46">
        <f t="shared" si="69"/>
        <v>12.295642857142855</v>
      </c>
      <c r="AT27" s="47">
        <f t="shared" si="70"/>
        <v>0.20158163265306137</v>
      </c>
      <c r="AU27" s="71">
        <f>AU4</f>
        <v>15.4</v>
      </c>
      <c r="AV27" s="49">
        <v>36.99</v>
      </c>
      <c r="AW27" s="50">
        <f t="shared" si="71"/>
        <v>0.58367126250337931</v>
      </c>
      <c r="AX27" s="51">
        <f t="shared" si="72"/>
        <v>16.662800000000001</v>
      </c>
      <c r="AY27" s="52">
        <f t="shared" si="73"/>
        <v>0.54953230602865644</v>
      </c>
      <c r="AZ27" s="40">
        <v>800</v>
      </c>
      <c r="BA27" s="46">
        <f t="shared" si="74"/>
        <v>9836.5142857142837</v>
      </c>
      <c r="BB27" s="35">
        <f t="shared" si="75"/>
        <v>12320</v>
      </c>
      <c r="BC27" s="35">
        <f t="shared" si="76"/>
        <v>29592</v>
      </c>
      <c r="BD27" s="41"/>
      <c r="BE27" s="26"/>
      <c r="BF27" s="36" t="s">
        <v>105</v>
      </c>
      <c r="BG27" s="53" t="s">
        <v>53</v>
      </c>
      <c r="BH27" s="54"/>
      <c r="BI27" s="54"/>
    </row>
    <row r="28" spans="1:61" s="16" customFormat="1" ht="20.100000000000001" customHeight="1" x14ac:dyDescent="0.25">
      <c r="A28" s="26">
        <v>32</v>
      </c>
      <c r="B28" s="57"/>
      <c r="C28" s="26"/>
      <c r="D28" s="28" t="s">
        <v>45</v>
      </c>
      <c r="E28" s="29" t="s">
        <v>46</v>
      </c>
      <c r="F28" s="30" t="s">
        <v>102</v>
      </c>
      <c r="G28" s="69" t="s">
        <v>85</v>
      </c>
      <c r="H28" s="26" t="s">
        <v>48</v>
      </c>
      <c r="I28" s="72" t="s">
        <v>103</v>
      </c>
      <c r="J28" s="58" t="s">
        <v>49</v>
      </c>
      <c r="K28" s="33" t="s">
        <v>63</v>
      </c>
      <c r="L28" s="33" t="s">
        <v>78</v>
      </c>
      <c r="M28" s="26"/>
      <c r="N28" s="26"/>
      <c r="O28" s="26"/>
      <c r="P28" s="26"/>
      <c r="Q28" s="26"/>
      <c r="R28" s="26" t="s">
        <v>111</v>
      </c>
      <c r="S28" s="34">
        <v>3.15</v>
      </c>
      <c r="T28" s="35"/>
      <c r="U28" s="29" t="s">
        <v>5</v>
      </c>
      <c r="V28" s="36" t="s">
        <v>51</v>
      </c>
      <c r="W28" s="37">
        <v>54</v>
      </c>
      <c r="X28" s="37">
        <v>34</v>
      </c>
      <c r="Y28" s="37">
        <v>7.5</v>
      </c>
      <c r="Z28" s="65">
        <v>2.7</v>
      </c>
      <c r="AA28" s="40">
        <v>3</v>
      </c>
      <c r="AB28" s="39">
        <f t="shared" si="0"/>
        <v>1.3769999999999999E-2</v>
      </c>
      <c r="AC28" s="41">
        <v>56</v>
      </c>
      <c r="AD28" s="42">
        <f t="shared" si="1"/>
        <v>12200.435729847495</v>
      </c>
      <c r="AE28" s="70">
        <v>3300</v>
      </c>
      <c r="AF28" s="35">
        <f t="shared" si="2"/>
        <v>0.27048214285714284</v>
      </c>
      <c r="AG28" s="59" t="s">
        <v>52</v>
      </c>
      <c r="AH28" s="44">
        <f t="shared" si="14"/>
        <v>0.21</v>
      </c>
      <c r="AI28" s="35">
        <f>IF(ISERROR(S28*AH28),"",S28*AH28)</f>
        <v>0.66149999999999998</v>
      </c>
      <c r="AJ28" s="35">
        <f>IF(ISERROR(S28+AF28+AI28),"",S28+AF28+AI28)</f>
        <v>4.081982142857143</v>
      </c>
      <c r="AK28" s="45">
        <v>0.01</v>
      </c>
      <c r="AL28" s="35">
        <f t="shared" si="65"/>
        <v>8.5000000000000006E-2</v>
      </c>
      <c r="AM28" s="35" t="s">
        <v>104</v>
      </c>
      <c r="AN28" s="45">
        <v>0.18</v>
      </c>
      <c r="AO28" s="35">
        <f t="shared" si="66"/>
        <v>1.53</v>
      </c>
      <c r="AP28" s="45">
        <v>0.1</v>
      </c>
      <c r="AQ28" s="35">
        <f t="shared" si="67"/>
        <v>0.85000000000000009</v>
      </c>
      <c r="AR28" s="35">
        <f t="shared" si="68"/>
        <v>2.4649999999999999</v>
      </c>
      <c r="AS28" s="46">
        <f t="shared" si="69"/>
        <v>6.5469821428571429</v>
      </c>
      <c r="AT28" s="47">
        <f t="shared" si="70"/>
        <v>0.22976680672268907</v>
      </c>
      <c r="AU28" s="71">
        <f>AU5</f>
        <v>8.5</v>
      </c>
      <c r="AV28" s="49">
        <v>24.99</v>
      </c>
      <c r="AW28" s="50">
        <f t="shared" si="71"/>
        <v>0.65986394557823125</v>
      </c>
      <c r="AX28" s="51">
        <f t="shared" si="72"/>
        <v>9.197000000000001</v>
      </c>
      <c r="AY28" s="52">
        <f t="shared" si="73"/>
        <v>0.63197278911564625</v>
      </c>
      <c r="AZ28" s="40">
        <v>800</v>
      </c>
      <c r="BA28" s="46">
        <f t="shared" si="74"/>
        <v>5237.5857142857139</v>
      </c>
      <c r="BB28" s="35">
        <f t="shared" si="75"/>
        <v>6800</v>
      </c>
      <c r="BC28" s="35">
        <f t="shared" si="76"/>
        <v>19992</v>
      </c>
      <c r="BD28" s="41"/>
      <c r="BE28" s="26"/>
      <c r="BF28" s="36" t="s">
        <v>105</v>
      </c>
      <c r="BG28" s="60"/>
      <c r="BH28" s="54"/>
      <c r="BI28" s="54"/>
    </row>
    <row r="29" spans="1:61" s="16" customFormat="1" ht="20.100000000000001" customHeight="1" x14ac:dyDescent="0.25">
      <c r="A29" s="26">
        <v>33</v>
      </c>
      <c r="B29" s="66"/>
      <c r="C29" s="26"/>
      <c r="D29" s="28" t="s">
        <v>45</v>
      </c>
      <c r="E29" s="29" t="s">
        <v>46</v>
      </c>
      <c r="F29" s="30" t="s">
        <v>102</v>
      </c>
      <c r="G29" s="31" t="s">
        <v>86</v>
      </c>
      <c r="H29" s="26" t="s">
        <v>48</v>
      </c>
      <c r="I29" s="72" t="s">
        <v>103</v>
      </c>
      <c r="J29" s="58" t="s">
        <v>49</v>
      </c>
      <c r="K29" s="33" t="s">
        <v>69</v>
      </c>
      <c r="L29" s="33" t="s">
        <v>78</v>
      </c>
      <c r="M29" s="26"/>
      <c r="N29" s="26"/>
      <c r="O29" s="26"/>
      <c r="P29" s="26"/>
      <c r="Q29" s="26"/>
      <c r="R29" s="26" t="s">
        <v>111</v>
      </c>
      <c r="S29" s="34">
        <v>2.36</v>
      </c>
      <c r="T29" s="35"/>
      <c r="U29" s="29" t="s">
        <v>5</v>
      </c>
      <c r="V29" s="36" t="s">
        <v>51</v>
      </c>
      <c r="W29" s="37">
        <v>45</v>
      </c>
      <c r="X29" s="37">
        <v>50</v>
      </c>
      <c r="Y29" s="37">
        <v>7.5</v>
      </c>
      <c r="Z29" s="65">
        <v>1.8</v>
      </c>
      <c r="AA29" s="40">
        <v>3</v>
      </c>
      <c r="AB29" s="39">
        <f t="shared" si="0"/>
        <v>1.6875000000000001E-2</v>
      </c>
      <c r="AC29" s="41">
        <v>56</v>
      </c>
      <c r="AD29" s="42">
        <f t="shared" si="1"/>
        <v>9955.5555555555547</v>
      </c>
      <c r="AE29" s="70">
        <v>3300</v>
      </c>
      <c r="AF29" s="35">
        <f t="shared" si="2"/>
        <v>0.3314732142857143</v>
      </c>
      <c r="AG29" s="59" t="s">
        <v>52</v>
      </c>
      <c r="AH29" s="44">
        <f t="shared" si="14"/>
        <v>0.21</v>
      </c>
      <c r="AI29" s="35">
        <f>IF(ISERROR(S29*AH29),"",S29*AH29)</f>
        <v>0.49559999999999993</v>
      </c>
      <c r="AJ29" s="35">
        <f>IF(ISERROR(S29+AF29+AI29),"",S29+AF29+AI29)</f>
        <v>3.1870732142857143</v>
      </c>
      <c r="AK29" s="45">
        <v>0.01</v>
      </c>
      <c r="AL29" s="35">
        <f t="shared" si="65"/>
        <v>6.7000000000000004E-2</v>
      </c>
      <c r="AM29" s="35" t="s">
        <v>104</v>
      </c>
      <c r="AN29" s="45">
        <v>0.18</v>
      </c>
      <c r="AO29" s="35">
        <f t="shared" si="66"/>
        <v>1.206</v>
      </c>
      <c r="AP29" s="45">
        <v>0.1</v>
      </c>
      <c r="AQ29" s="35">
        <f t="shared" si="67"/>
        <v>0.67</v>
      </c>
      <c r="AR29" s="35">
        <f t="shared" si="68"/>
        <v>1.9430000000000001</v>
      </c>
      <c r="AS29" s="46">
        <f t="shared" si="69"/>
        <v>5.1300732142857139</v>
      </c>
      <c r="AT29" s="47">
        <f t="shared" si="70"/>
        <v>0.23431743070362482</v>
      </c>
      <c r="AU29" s="71">
        <f>AU6</f>
        <v>6.7</v>
      </c>
      <c r="AV29" s="49">
        <v>12.99</v>
      </c>
      <c r="AW29" s="50">
        <f t="shared" si="71"/>
        <v>0.48421862971516549</v>
      </c>
      <c r="AX29" s="51">
        <f t="shared" si="72"/>
        <v>7.2494000000000005</v>
      </c>
      <c r="AY29" s="52">
        <f t="shared" si="73"/>
        <v>0.44192455735180908</v>
      </c>
      <c r="AZ29" s="40">
        <v>800</v>
      </c>
      <c r="BA29" s="46">
        <f t="shared" si="74"/>
        <v>4104.0585714285708</v>
      </c>
      <c r="BB29" s="35">
        <f t="shared" si="75"/>
        <v>5360</v>
      </c>
      <c r="BC29" s="35">
        <f t="shared" si="76"/>
        <v>10392</v>
      </c>
      <c r="BD29" s="68"/>
      <c r="BE29" s="26"/>
      <c r="BF29" s="36" t="s">
        <v>105</v>
      </c>
      <c r="BH29" s="54"/>
      <c r="BI29" s="54"/>
    </row>
    <row r="30" spans="1:61" s="16" customFormat="1" ht="20.100000000000001" customHeight="1" x14ac:dyDescent="0.25">
      <c r="A30" s="26">
        <v>35</v>
      </c>
      <c r="B30" s="27"/>
      <c r="C30" s="26"/>
      <c r="D30" s="28" t="s">
        <v>45</v>
      </c>
      <c r="E30" s="29" t="s">
        <v>46</v>
      </c>
      <c r="F30" s="30" t="s">
        <v>102</v>
      </c>
      <c r="G30" s="69" t="s">
        <v>87</v>
      </c>
      <c r="H30" s="26" t="s">
        <v>48</v>
      </c>
      <c r="I30" s="72" t="s">
        <v>103</v>
      </c>
      <c r="J30" s="32" t="s">
        <v>49</v>
      </c>
      <c r="K30" s="33" t="s">
        <v>106</v>
      </c>
      <c r="L30" s="33" t="s">
        <v>50</v>
      </c>
      <c r="M30" s="26"/>
      <c r="N30" s="26"/>
      <c r="O30" s="26"/>
      <c r="P30" s="26"/>
      <c r="Q30" s="26"/>
      <c r="R30" s="26" t="s">
        <v>111</v>
      </c>
      <c r="S30" s="34">
        <v>2.61</v>
      </c>
      <c r="T30" s="35"/>
      <c r="U30" s="29" t="s">
        <v>5</v>
      </c>
      <c r="V30" s="36" t="s">
        <v>51</v>
      </c>
      <c r="W30" s="37">
        <v>46</v>
      </c>
      <c r="X30" s="37">
        <v>33</v>
      </c>
      <c r="Y30" s="38">
        <v>9</v>
      </c>
      <c r="Z30" s="39">
        <v>2.2999999999999998</v>
      </c>
      <c r="AA30" s="40">
        <v>3</v>
      </c>
      <c r="AB30" s="39">
        <f t="shared" si="0"/>
        <v>1.3662000000000001E-2</v>
      </c>
      <c r="AC30" s="41">
        <v>56</v>
      </c>
      <c r="AD30" s="42">
        <f t="shared" si="1"/>
        <v>12296.881862099253</v>
      </c>
      <c r="AE30" s="70">
        <v>3300</v>
      </c>
      <c r="AF30" s="35">
        <f t="shared" si="2"/>
        <v>0.26836071428571429</v>
      </c>
      <c r="AG30" s="26" t="s">
        <v>52</v>
      </c>
      <c r="AH30" s="44">
        <f t="shared" si="14"/>
        <v>0.21</v>
      </c>
      <c r="AI30" s="35">
        <f>IF(ISERROR(S30*AH30),"",S30*AH30)</f>
        <v>0.54809999999999992</v>
      </c>
      <c r="AJ30" s="35">
        <f>IF(ISERROR(S30+AF30+AI30),"",S30+AF30+AI30)</f>
        <v>3.4264607142857137</v>
      </c>
      <c r="AK30" s="45">
        <v>0.01</v>
      </c>
      <c r="AL30" s="35">
        <f t="shared" ref="AL30:AL33" si="77">IF(ISERROR(AU30*AK30),"",AU30*AK30)</f>
        <v>6.5000000000000002E-2</v>
      </c>
      <c r="AM30" s="35" t="s">
        <v>104</v>
      </c>
      <c r="AN30" s="45">
        <v>0.18</v>
      </c>
      <c r="AO30" s="35">
        <f t="shared" ref="AO30:AO33" si="78">IF(ISERROR(AU30*AN30),"",AU30*AN30)</f>
        <v>1.17</v>
      </c>
      <c r="AP30" s="45">
        <v>0.1</v>
      </c>
      <c r="AQ30" s="35">
        <f t="shared" ref="AQ30:AQ33" si="79">IF(ISERROR(AU30*AP30),"",AU30*AP30)</f>
        <v>0.65</v>
      </c>
      <c r="AR30" s="35">
        <f t="shared" ref="AR30:AR33" si="80">IF(ISERROR(AL30+AO30+AQ30),"",AL30+AO30+AQ30)</f>
        <v>1.8849999999999998</v>
      </c>
      <c r="AS30" s="46">
        <f t="shared" ref="AS30:AS33" si="81">IF(ISERROR(AJ30+AR30),"",AJ30+AR30)</f>
        <v>5.3114607142857135</v>
      </c>
      <c r="AT30" s="47">
        <f t="shared" ref="AT30:AT33" si="82">IF(ISERROR((AU30-AS30)/AU30),"",(AU30-AS30)/AU30)</f>
        <v>0.18285219780219791</v>
      </c>
      <c r="AU30" s="48">
        <v>6.5</v>
      </c>
      <c r="AV30" s="49">
        <v>19.989999999999998</v>
      </c>
      <c r="AW30" s="50">
        <f t="shared" ref="AW30:AW33" si="83">IF(ISERROR((AV30-AU30)/AV30),"",(AV30-AU30)/AV30)</f>
        <v>0.67483741870935465</v>
      </c>
      <c r="AX30" s="51">
        <f t="shared" ref="AX30:AX33" si="84">AU30*1.082</f>
        <v>7.0330000000000004</v>
      </c>
      <c r="AY30" s="52">
        <f t="shared" ref="AY30:AY33" si="85">(AV30-AX30)/AV30</f>
        <v>0.64817408704352164</v>
      </c>
      <c r="AZ30" s="40">
        <v>800</v>
      </c>
      <c r="BA30" s="46">
        <f t="shared" ref="BA30:BA33" si="86">IF(ISERROR(AS30*AZ30),"",AS30*AZ30)</f>
        <v>4249.1685714285704</v>
      </c>
      <c r="BB30" s="35">
        <f t="shared" ref="BB30:BB33" si="87">IF(ISERROR(AU30*AZ30),"",AU30*AZ30)</f>
        <v>5200</v>
      </c>
      <c r="BC30" s="35">
        <f t="shared" ref="BC30:BC33" si="88">IF(ISERROR(AV30*AZ30),"",AV30*AZ30)</f>
        <v>15991.999999999998</v>
      </c>
      <c r="BD30" s="41" t="e">
        <f>IF(#REF!="","",#REF!*#REF!*#REF!/1000000/AA30*AZ30)</f>
        <v>#REF!</v>
      </c>
      <c r="BE30" s="26"/>
      <c r="BF30" s="36" t="s">
        <v>105</v>
      </c>
      <c r="BG30" s="53" t="s">
        <v>53</v>
      </c>
      <c r="BH30" s="54"/>
      <c r="BI30" s="54"/>
    </row>
    <row r="31" spans="1:61" s="16" customFormat="1" ht="20.100000000000001" customHeight="1" x14ac:dyDescent="0.25">
      <c r="A31" s="26">
        <v>36</v>
      </c>
      <c r="B31" s="57"/>
      <c r="C31" s="26"/>
      <c r="D31" s="28" t="s">
        <v>45</v>
      </c>
      <c r="E31" s="29" t="s">
        <v>46</v>
      </c>
      <c r="F31" s="30" t="s">
        <v>102</v>
      </c>
      <c r="G31" s="69" t="s">
        <v>88</v>
      </c>
      <c r="H31" s="26" t="s">
        <v>48</v>
      </c>
      <c r="I31" s="72" t="s">
        <v>103</v>
      </c>
      <c r="J31" s="58" t="s">
        <v>49</v>
      </c>
      <c r="K31" s="33" t="s">
        <v>107</v>
      </c>
      <c r="L31" s="33" t="s">
        <v>50</v>
      </c>
      <c r="M31" s="26"/>
      <c r="N31" s="26"/>
      <c r="O31" s="26"/>
      <c r="P31" s="26"/>
      <c r="Q31" s="26"/>
      <c r="R31" s="26" t="s">
        <v>111</v>
      </c>
      <c r="S31" s="34">
        <v>4.3499999999999996</v>
      </c>
      <c r="T31" s="35"/>
      <c r="U31" s="29" t="s">
        <v>5</v>
      </c>
      <c r="V31" s="36" t="s">
        <v>51</v>
      </c>
      <c r="W31" s="37">
        <v>54</v>
      </c>
      <c r="X31" s="37">
        <v>46</v>
      </c>
      <c r="Y31" s="38">
        <v>9</v>
      </c>
      <c r="Z31" s="39">
        <v>3.6</v>
      </c>
      <c r="AA31" s="40">
        <v>3</v>
      </c>
      <c r="AB31" s="39">
        <f t="shared" si="0"/>
        <v>2.2356000000000001E-2</v>
      </c>
      <c r="AC31" s="41">
        <v>56</v>
      </c>
      <c r="AD31" s="42">
        <f t="shared" si="1"/>
        <v>7514.7611379495429</v>
      </c>
      <c r="AE31" s="70">
        <v>3300</v>
      </c>
      <c r="AF31" s="35">
        <f t="shared" si="2"/>
        <v>0.43913571428571435</v>
      </c>
      <c r="AG31" s="59" t="s">
        <v>52</v>
      </c>
      <c r="AH31" s="44">
        <f t="shared" si="14"/>
        <v>0.21</v>
      </c>
      <c r="AI31" s="35">
        <f>IF(ISERROR(S31*AH31),"",S31*AH31)</f>
        <v>0.91349999999999987</v>
      </c>
      <c r="AJ31" s="35">
        <f>IF(ISERROR(S31+AF31+AI31),"",S31+AF31+AI31)</f>
        <v>5.702635714285714</v>
      </c>
      <c r="AK31" s="45">
        <v>0.01</v>
      </c>
      <c r="AL31" s="35">
        <f t="shared" si="77"/>
        <v>0.1075</v>
      </c>
      <c r="AM31" s="35" t="s">
        <v>104</v>
      </c>
      <c r="AN31" s="45">
        <v>0.18</v>
      </c>
      <c r="AO31" s="35">
        <f t="shared" si="78"/>
        <v>1.9349999999999998</v>
      </c>
      <c r="AP31" s="45">
        <v>0.1</v>
      </c>
      <c r="AQ31" s="35">
        <f t="shared" si="79"/>
        <v>1.075</v>
      </c>
      <c r="AR31" s="35">
        <f t="shared" si="80"/>
        <v>3.1174999999999997</v>
      </c>
      <c r="AS31" s="46">
        <f t="shared" si="81"/>
        <v>8.8201357142857137</v>
      </c>
      <c r="AT31" s="47">
        <f t="shared" si="82"/>
        <v>0.17952225913621267</v>
      </c>
      <c r="AU31" s="48">
        <v>10.75</v>
      </c>
      <c r="AV31" s="49">
        <v>29.99</v>
      </c>
      <c r="AW31" s="50">
        <f t="shared" si="83"/>
        <v>0.64154718239413133</v>
      </c>
      <c r="AX31" s="51">
        <f t="shared" si="84"/>
        <v>11.631500000000001</v>
      </c>
      <c r="AY31" s="52">
        <f t="shared" si="85"/>
        <v>0.6121540513504502</v>
      </c>
      <c r="AZ31" s="40">
        <v>800</v>
      </c>
      <c r="BA31" s="46">
        <f t="shared" si="86"/>
        <v>7056.1085714285709</v>
      </c>
      <c r="BB31" s="35">
        <f t="shared" si="87"/>
        <v>8600</v>
      </c>
      <c r="BC31" s="35">
        <f t="shared" si="88"/>
        <v>23992</v>
      </c>
      <c r="BD31" s="41" t="e">
        <f>IF(#REF!="","",#REF!*#REF!*#REF!/1000000/AA31*AZ31)</f>
        <v>#REF!</v>
      </c>
      <c r="BE31" s="26"/>
      <c r="BF31" s="36" t="s">
        <v>105</v>
      </c>
      <c r="BG31" s="60"/>
      <c r="BH31" s="54"/>
      <c r="BI31" s="54"/>
    </row>
    <row r="32" spans="1:61" s="16" customFormat="1" ht="20.100000000000001" customHeight="1" x14ac:dyDescent="0.25">
      <c r="A32" s="26">
        <v>37</v>
      </c>
      <c r="B32" s="57"/>
      <c r="C32" s="26"/>
      <c r="D32" s="28" t="s">
        <v>45</v>
      </c>
      <c r="E32" s="29" t="s">
        <v>46</v>
      </c>
      <c r="F32" s="30" t="s">
        <v>102</v>
      </c>
      <c r="G32" s="69" t="s">
        <v>89</v>
      </c>
      <c r="H32" s="26" t="s">
        <v>48</v>
      </c>
      <c r="I32" s="72" t="s">
        <v>103</v>
      </c>
      <c r="J32" s="58" t="s">
        <v>49</v>
      </c>
      <c r="K32" s="33" t="s">
        <v>108</v>
      </c>
      <c r="L32" s="33" t="s">
        <v>50</v>
      </c>
      <c r="M32" s="26"/>
      <c r="N32" s="26"/>
      <c r="O32" s="26"/>
      <c r="P32" s="26"/>
      <c r="Q32" s="26"/>
      <c r="R32" s="26" t="s">
        <v>111</v>
      </c>
      <c r="S32" s="34">
        <v>6.05</v>
      </c>
      <c r="T32" s="35"/>
      <c r="U32" s="29" t="s">
        <v>5</v>
      </c>
      <c r="V32" s="36" t="s">
        <v>51</v>
      </c>
      <c r="W32" s="37">
        <v>64</v>
      </c>
      <c r="X32" s="37">
        <v>54</v>
      </c>
      <c r="Y32" s="37">
        <v>7.5</v>
      </c>
      <c r="Z32" s="62">
        <v>4.3</v>
      </c>
      <c r="AA32" s="40">
        <v>3</v>
      </c>
      <c r="AB32" s="39">
        <f t="shared" si="0"/>
        <v>2.5919999999999999E-2</v>
      </c>
      <c r="AC32" s="41">
        <v>56</v>
      </c>
      <c r="AD32" s="42">
        <f t="shared" si="1"/>
        <v>6481.4814814814818</v>
      </c>
      <c r="AE32" s="70">
        <v>3300</v>
      </c>
      <c r="AF32" s="35">
        <f t="shared" si="2"/>
        <v>0.50914285714285712</v>
      </c>
      <c r="AG32" s="26" t="s">
        <v>52</v>
      </c>
      <c r="AH32" s="44">
        <f t="shared" si="14"/>
        <v>0.21</v>
      </c>
      <c r="AI32" s="35">
        <f>IF(ISERROR(S32*AH32),"",S32*AH32)</f>
        <v>1.2705</v>
      </c>
      <c r="AJ32" s="35">
        <f>IF(ISERROR(S32+AF32+AI32),"",S32+AF32+AI32)</f>
        <v>7.8296428571428569</v>
      </c>
      <c r="AK32" s="45">
        <v>0.01</v>
      </c>
      <c r="AL32" s="35">
        <f t="shared" si="77"/>
        <v>0.154</v>
      </c>
      <c r="AM32" s="35" t="s">
        <v>104</v>
      </c>
      <c r="AN32" s="45">
        <v>0.18</v>
      </c>
      <c r="AO32" s="35">
        <f t="shared" si="78"/>
        <v>2.7719999999999998</v>
      </c>
      <c r="AP32" s="45">
        <v>0.1</v>
      </c>
      <c r="AQ32" s="35">
        <f t="shared" si="79"/>
        <v>1.54</v>
      </c>
      <c r="AR32" s="35">
        <f t="shared" si="80"/>
        <v>4.4659999999999993</v>
      </c>
      <c r="AS32" s="46">
        <f t="shared" si="81"/>
        <v>12.295642857142855</v>
      </c>
      <c r="AT32" s="47">
        <f t="shared" si="82"/>
        <v>0.20158163265306137</v>
      </c>
      <c r="AU32" s="71">
        <f>AU4</f>
        <v>15.4</v>
      </c>
      <c r="AV32" s="49">
        <v>36.99</v>
      </c>
      <c r="AW32" s="50">
        <f t="shared" si="83"/>
        <v>0.58367126250337931</v>
      </c>
      <c r="AX32" s="51">
        <f t="shared" si="84"/>
        <v>16.662800000000001</v>
      </c>
      <c r="AY32" s="52">
        <f t="shared" si="85"/>
        <v>0.54953230602865644</v>
      </c>
      <c r="AZ32" s="40">
        <v>800</v>
      </c>
      <c r="BA32" s="46">
        <f t="shared" si="86"/>
        <v>9836.5142857142837</v>
      </c>
      <c r="BB32" s="35">
        <f t="shared" si="87"/>
        <v>12320</v>
      </c>
      <c r="BC32" s="35">
        <f t="shared" si="88"/>
        <v>29592</v>
      </c>
      <c r="BD32" s="41"/>
      <c r="BE32" s="26"/>
      <c r="BF32" s="36" t="s">
        <v>105</v>
      </c>
      <c r="BG32" s="53" t="s">
        <v>53</v>
      </c>
      <c r="BH32" s="54"/>
      <c r="BI32" s="54"/>
    </row>
    <row r="33" spans="1:61" s="16" customFormat="1" ht="20.100000000000001" customHeight="1" x14ac:dyDescent="0.25">
      <c r="A33" s="26">
        <v>38</v>
      </c>
      <c r="B33" s="57"/>
      <c r="C33" s="26"/>
      <c r="D33" s="28" t="s">
        <v>45</v>
      </c>
      <c r="E33" s="29" t="s">
        <v>46</v>
      </c>
      <c r="F33" s="30" t="s">
        <v>102</v>
      </c>
      <c r="G33" s="69" t="s">
        <v>90</v>
      </c>
      <c r="H33" s="26" t="s">
        <v>48</v>
      </c>
      <c r="I33" s="72" t="s">
        <v>103</v>
      </c>
      <c r="J33" s="58" t="s">
        <v>49</v>
      </c>
      <c r="K33" s="33" t="s">
        <v>63</v>
      </c>
      <c r="L33" s="33" t="s">
        <v>50</v>
      </c>
      <c r="M33" s="26"/>
      <c r="N33" s="26"/>
      <c r="O33" s="26"/>
      <c r="P33" s="26"/>
      <c r="Q33" s="26"/>
      <c r="R33" s="26" t="s">
        <v>111</v>
      </c>
      <c r="S33" s="34">
        <v>3.15</v>
      </c>
      <c r="T33" s="35"/>
      <c r="U33" s="29" t="s">
        <v>5</v>
      </c>
      <c r="V33" s="36" t="s">
        <v>51</v>
      </c>
      <c r="W33" s="37">
        <v>54</v>
      </c>
      <c r="X33" s="37">
        <v>34</v>
      </c>
      <c r="Y33" s="37">
        <v>7.5</v>
      </c>
      <c r="Z33" s="65">
        <v>2.7</v>
      </c>
      <c r="AA33" s="40">
        <v>3</v>
      </c>
      <c r="AB33" s="39">
        <f t="shared" si="0"/>
        <v>1.3769999999999999E-2</v>
      </c>
      <c r="AC33" s="41">
        <v>56</v>
      </c>
      <c r="AD33" s="42">
        <f t="shared" si="1"/>
        <v>12200.435729847495</v>
      </c>
      <c r="AE33" s="70">
        <v>3300</v>
      </c>
      <c r="AF33" s="35">
        <f t="shared" si="2"/>
        <v>0.27048214285714284</v>
      </c>
      <c r="AG33" s="59" t="s">
        <v>52</v>
      </c>
      <c r="AH33" s="44">
        <f t="shared" si="14"/>
        <v>0.21</v>
      </c>
      <c r="AI33" s="35">
        <f>IF(ISERROR(S33*AH33),"",S33*AH33)</f>
        <v>0.66149999999999998</v>
      </c>
      <c r="AJ33" s="35">
        <f>IF(ISERROR(S33+AF33+AI33),"",S33+AF33+AI33)</f>
        <v>4.081982142857143</v>
      </c>
      <c r="AK33" s="45">
        <v>0.01</v>
      </c>
      <c r="AL33" s="35">
        <f t="shared" si="77"/>
        <v>8.5000000000000006E-2</v>
      </c>
      <c r="AM33" s="35" t="s">
        <v>104</v>
      </c>
      <c r="AN33" s="45">
        <v>0.18</v>
      </c>
      <c r="AO33" s="35">
        <f t="shared" si="78"/>
        <v>1.53</v>
      </c>
      <c r="AP33" s="45">
        <v>0.1</v>
      </c>
      <c r="AQ33" s="35">
        <f t="shared" si="79"/>
        <v>0.85000000000000009</v>
      </c>
      <c r="AR33" s="35">
        <f t="shared" si="80"/>
        <v>2.4649999999999999</v>
      </c>
      <c r="AS33" s="46">
        <f t="shared" si="81"/>
        <v>6.5469821428571429</v>
      </c>
      <c r="AT33" s="47">
        <f t="shared" si="82"/>
        <v>0.22976680672268907</v>
      </c>
      <c r="AU33" s="71">
        <f>AU5</f>
        <v>8.5</v>
      </c>
      <c r="AV33" s="49">
        <v>24.99</v>
      </c>
      <c r="AW33" s="50">
        <f t="shared" si="83"/>
        <v>0.65986394557823125</v>
      </c>
      <c r="AX33" s="51">
        <f t="shared" si="84"/>
        <v>9.197000000000001</v>
      </c>
      <c r="AY33" s="52">
        <f t="shared" si="85"/>
        <v>0.63197278911564625</v>
      </c>
      <c r="AZ33" s="40">
        <v>800</v>
      </c>
      <c r="BA33" s="46">
        <f t="shared" si="86"/>
        <v>5237.5857142857139</v>
      </c>
      <c r="BB33" s="35">
        <f t="shared" si="87"/>
        <v>6800</v>
      </c>
      <c r="BC33" s="35">
        <f t="shared" si="88"/>
        <v>19992</v>
      </c>
      <c r="BD33" s="41"/>
      <c r="BE33" s="26"/>
      <c r="BF33" s="36" t="s">
        <v>105</v>
      </c>
      <c r="BG33" s="60"/>
      <c r="BH33" s="54"/>
      <c r="BI33" s="54"/>
    </row>
  </sheetData>
  <protectedRanges>
    <protectedRange sqref="H2:V2 A2:G5 H3:H5 A6:H6 I3:Q6 A30:Q33 A25:Q29 A21:Q24 A16:Q20 A11:Q15 A7:Q10 R3:V33 AF2:AT33 AV2:AZ33 AB2:AD33 BD2:BD33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G30:BG31"/>
    <mergeCell ref="BG32:BG33"/>
    <mergeCell ref="B21:B24"/>
    <mergeCell ref="BG21:BG22"/>
    <mergeCell ref="BG23:BG24"/>
    <mergeCell ref="B25:B29"/>
    <mergeCell ref="BG25:BG26"/>
    <mergeCell ref="BG27:BG28"/>
    <mergeCell ref="B11:B15"/>
    <mergeCell ref="BG11:BG12"/>
    <mergeCell ref="BG13:BG14"/>
    <mergeCell ref="B16:B20"/>
    <mergeCell ref="BG16:BG17"/>
    <mergeCell ref="BG18:BG19"/>
    <mergeCell ref="B2:B6"/>
    <mergeCell ref="BG2:BG3"/>
    <mergeCell ref="BG4:BG5"/>
    <mergeCell ref="B7:B10"/>
    <mergeCell ref="BG7:BG8"/>
    <mergeCell ref="BG9:BG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2026-03-13T01:53:10Z</dcterms:modified>
</cp:coreProperties>
</file>