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3" i="1" l="1"/>
  <c r="BC3" i="1"/>
  <c r="AW3" i="1"/>
  <c r="AT3" i="1"/>
  <c r="AR3" i="1"/>
  <c r="AP3" i="1"/>
  <c r="AN3" i="1"/>
  <c r="AI3" i="1"/>
  <c r="AB3" i="1"/>
  <c r="AD3" i="1" s="1"/>
  <c r="AF3" i="1" s="1"/>
  <c r="AJ3" i="1" s="1"/>
  <c r="AL3" i="1" s="1"/>
  <c r="BF2" i="1"/>
  <c r="BC2" i="1"/>
  <c r="AW2" i="1"/>
  <c r="AT2" i="1"/>
  <c r="AR2" i="1"/>
  <c r="AP2" i="1"/>
  <c r="AN2" i="1"/>
  <c r="AI2" i="1"/>
  <c r="AB2" i="1"/>
  <c r="AD2" i="1" s="1"/>
  <c r="AF2" i="1" s="1"/>
  <c r="AJ2" i="1" s="1"/>
  <c r="AL2" i="1" s="1"/>
  <c r="AX3" i="1" l="1"/>
  <c r="AY3" i="1" s="1"/>
  <c r="AX2" i="1"/>
  <c r="AY2" i="1" s="1"/>
  <c r="BE2" i="1" l="1"/>
  <c r="AZ2" i="1"/>
  <c r="BE3" i="1"/>
  <c r="AZ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[LDP Cost $]*[Exchange Rate]</t>
        </r>
      </text>
    </comment>
    <comment ref="AN1" authorId="0" shapeId="0">
      <text>
        <r>
          <rPr>
            <sz val="11"/>
            <rFont val="Calibri"/>
            <family val="2"/>
          </rPr>
          <t>[JLA FOB Price]*[Licensor Royalty %]</t>
        </r>
      </text>
    </comment>
    <comment ref="AP1" authorId="0" shapeId="0">
      <text>
        <r>
          <rPr>
            <sz val="11"/>
            <rFont val="Calibri"/>
            <family val="2"/>
          </rPr>
          <t>[FOB Cost]*[Tech Royalty %]</t>
        </r>
      </text>
    </comment>
    <comment ref="AR1" authorId="0" shapeId="0">
      <text>
        <r>
          <rPr>
            <sz val="11"/>
            <rFont val="Calibri"/>
            <family val="2"/>
          </rPr>
          <t>[JLA FOB Price]*[DA %]</t>
        </r>
      </text>
    </comment>
    <comment ref="AT1" authorId="0" shapeId="0">
      <text>
        <r>
          <rPr>
            <sz val="11"/>
            <rFont val="Calibri"/>
            <family val="2"/>
          </rPr>
          <t>[JLA FOB Price]*[Warehouse Charge %]</t>
        </r>
      </text>
    </comment>
    <comment ref="AW1" authorId="0" shapeId="0">
      <text>
        <r>
          <rPr>
            <sz val="11"/>
            <rFont val="Calibri"/>
            <family val="2"/>
          </rPr>
          <t>[JLA FOB Price]*[Load 2 %]</t>
        </r>
      </text>
    </comment>
    <comment ref="AX1" authorId="0" shapeId="0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C1" authorId="0" shapeId="0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E1" authorId="0" shapeId="0">
      <text>
        <r>
          <rPr>
            <sz val="11"/>
            <rFont val="Calibri"/>
            <family val="2"/>
          </rPr>
          <t>[POE Cost w/ Load $]*[Total Quantity]</t>
        </r>
      </text>
    </comment>
    <comment ref="BF1" authorId="0" shapeId="0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<sst xmlns="http://schemas.openxmlformats.org/spreadsheetml/2006/main" count="90" uniqueCount="78">
  <si>
    <t>Vendor</t>
  </si>
  <si>
    <t>Line No.</t>
  </si>
  <si>
    <t>Photo</t>
  </si>
  <si>
    <t>VIN/Art No.</t>
  </si>
  <si>
    <t>Brand</t>
  </si>
  <si>
    <t>Licensor</t>
    <phoneticPr fontId="2" type="noConversion"/>
  </si>
  <si>
    <t>Product Category</t>
  </si>
  <si>
    <t>Pattern</t>
  </si>
  <si>
    <t>Item Description</t>
  </si>
  <si>
    <t>Description-Short</t>
  </si>
  <si>
    <t>Fabrication</t>
  </si>
  <si>
    <t>Material-Short</t>
  </si>
  <si>
    <t>Opacity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</si>
  <si>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</si>
  <si>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</si>
  <si>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</si>
  <si>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</si>
  <si>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</si>
  <si>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</si>
  <si>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</si>
  <si>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</si>
  <si>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</si>
  <si>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</si>
  <si>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</si>
  <si>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</si>
  <si>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</si>
  <si>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</si>
  <si>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</si>
  <si>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</si>
  <si>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</si>
  <si>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</si>
  <si>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</si>
  <si>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</si>
  <si>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</si>
  <si>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</si>
  <si>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</si>
  <si>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Exchange Rate</t>
  </si>
  <si>
    <t>LDP Cost $CAD</t>
  </si>
  <si>
    <t>Licensor Royalty %</t>
  </si>
  <si>
    <t>Licensor Royalty $</t>
  </si>
  <si>
    <t>Tech Royalty %</t>
  </si>
  <si>
    <t>Tech Royalty $</t>
  </si>
  <si>
    <t>DA %</t>
  </si>
  <si>
    <t>DA $</t>
  </si>
  <si>
    <t>Warehouse Charge %</t>
  </si>
  <si>
    <t>Warehouse Charge $</t>
  </si>
  <si>
    <t>Load 2</t>
  </si>
  <si>
    <t>Load 2 %</t>
  </si>
  <si>
    <t>Load 2 $</t>
  </si>
  <si>
    <t>Total Load $CAD</t>
  </si>
  <si>
    <t>FOB Cost with Load $CAD</t>
  </si>
  <si>
    <t>JLA FOB MU%</t>
  </si>
  <si>
    <t>JLA FOB Price Quote (Value) $CAD</t>
  </si>
  <si>
    <t>Suggested Retail Price $CAD</t>
  </si>
  <si>
    <t>Retail Markup %</t>
  </si>
  <si>
    <t>Total Quantity</t>
  </si>
  <si>
    <t>Total Cost $CAD</t>
  </si>
  <si>
    <t>Total Sales $CAD</t>
    <phoneticPr fontId="2" type="noConversion"/>
  </si>
  <si>
    <t xml:space="preserve">Beautyrest Platinum </t>
  </si>
  <si>
    <t>Beautyrest Black 6%</t>
  </si>
  <si>
    <t>WINDOW PANEL</t>
  </si>
  <si>
    <t>Sophia</t>
    <phoneticPr fontId="2" type="noConversion"/>
  </si>
  <si>
    <t>340gsm thermal weave chenille</t>
  </si>
  <si>
    <t>100% polyester</t>
    <phoneticPr fontId="2" type="noConversion"/>
  </si>
  <si>
    <t>Room Darkening</t>
  </si>
  <si>
    <t>2x37x84", Grommet</t>
  </si>
  <si>
    <t>Mocha</t>
  </si>
  <si>
    <t>BRP40-0893</t>
    <phoneticPr fontId="2" type="noConversion"/>
  </si>
  <si>
    <t>Pair</t>
  </si>
  <si>
    <t>Normal</t>
  </si>
  <si>
    <t>6303.92.2010</t>
  </si>
  <si>
    <t>0</t>
    <phoneticPr fontId="2" type="noConversion"/>
  </si>
  <si>
    <t>100% polyster</t>
    <phoneticPr fontId="2" type="noConversion"/>
  </si>
  <si>
    <t>2x37x96", Grommet</t>
  </si>
  <si>
    <t>BRP40-0894</t>
  </si>
  <si>
    <t>100% polyster</t>
    <phoneticPr fontId="2" type="noConversion"/>
  </si>
  <si>
    <r>
      <t>100% P</t>
    </r>
    <r>
      <rPr>
        <sz val="11"/>
        <rFont val="Calibri"/>
        <family val="2"/>
      </rPr>
      <t>olyster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340gsm thermal weave chenille</t>
    </r>
    <r>
      <rPr>
        <sz val="11"/>
        <rFont val="Calibri"/>
        <family val="2"/>
      </rPr>
      <t xml:space="preserve"> Window Panel</t>
    </r>
    <phoneticPr fontId="2" type="noConversion"/>
  </si>
  <si>
    <t>100% Polyster 340gsm thermal weave chenille Window Panel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</si>
</sst>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$&quot;#,##0.00"/>
    <numFmt numFmtId="177" formatCode="0.0"/>
    <numFmt numFmtId="178" formatCode="0.000"/>
    <numFmt numFmtId="179" formatCode="#,##0.0"/>
    <numFmt numFmtId="180" formatCode="[$$-409]#,##0.00"/>
    <numFmt numFmtId="181" formatCode="0.000000"/>
    <numFmt numFmtId="182" formatCode="[$$-481]#,##0.00_);[Red]\([$$-481]#,##0.00\)"/>
    <numFmt numFmtId="183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6" borderId="2" xfId="1" applyFont="1" applyFill="1" applyBorder="1" applyAlignment="1">
      <alignment horizontal="center" wrapText="1"/>
    </xf>
    <xf numFmtId="2" fontId="7" fillId="2" borderId="2" xfId="2" applyNumberFormat="1" applyFont="1" applyFill="1" applyBorder="1" applyAlignment="1">
      <alignment wrapText="1"/>
    </xf>
    <xf numFmtId="176" fontId="4" fillId="7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9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0" fontId="4" fillId="8" borderId="2" xfId="0" applyFont="1" applyFill="1" applyBorder="1" applyAlignment="1">
      <alignment horizontal="center" wrapText="1"/>
    </xf>
    <xf numFmtId="176" fontId="4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3" fillId="0" borderId="2" xfId="0" applyFont="1" applyBorder="1"/>
    <xf numFmtId="0" fontId="0" fillId="0" borderId="2" xfId="0" applyBorder="1"/>
    <xf numFmtId="0" fontId="1" fillId="0" borderId="2" xfId="0" applyFont="1" applyBorder="1"/>
    <xf numFmtId="0" fontId="1" fillId="0" borderId="2" xfId="1" applyBorder="1"/>
    <xf numFmtId="0" fontId="1" fillId="0" borderId="2" xfId="0" applyFont="1" applyFill="1" applyBorder="1"/>
    <xf numFmtId="180" fontId="0" fillId="0" borderId="2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81" fontId="0" fillId="9" borderId="2" xfId="0" applyNumberFormat="1" applyFill="1" applyBorder="1" applyAlignment="1">
      <alignment wrapText="1"/>
    </xf>
    <xf numFmtId="1" fontId="0" fillId="0" borderId="2" xfId="0" applyNumberFormat="1" applyBorder="1"/>
    <xf numFmtId="1" fontId="0" fillId="9" borderId="2" xfId="0" applyNumberFormat="1" applyFill="1" applyBorder="1" applyAlignment="1">
      <alignment wrapText="1"/>
    </xf>
    <xf numFmtId="176" fontId="0" fillId="9" borderId="2" xfId="0" applyNumberFormat="1" applyFill="1" applyBorder="1" applyAlignment="1">
      <alignment wrapText="1"/>
    </xf>
    <xf numFmtId="182" fontId="0" fillId="0" borderId="2" xfId="0" applyNumberFormat="1" applyBorder="1"/>
    <xf numFmtId="183" fontId="0" fillId="0" borderId="2" xfId="0" applyNumberFormat="1" applyBorder="1"/>
    <xf numFmtId="4" fontId="0" fillId="0" borderId="2" xfId="0" applyNumberFormat="1" applyBorder="1" applyAlignment="1">
      <alignment wrapText="1"/>
    </xf>
    <xf numFmtId="10" fontId="0" fillId="0" borderId="2" xfId="0" applyNumberFormat="1" applyBorder="1" applyAlignment="1">
      <alignment wrapText="1"/>
    </xf>
    <xf numFmtId="49" fontId="1" fillId="0" borderId="2" xfId="0" applyNumberFormat="1" applyFont="1" applyBorder="1" applyAlignment="1">
      <alignment wrapText="1"/>
    </xf>
    <xf numFmtId="10" fontId="0" fillId="9" borderId="2" xfId="3" applyNumberFormat="1" applyFon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3" fontId="0" fillId="0" borderId="2" xfId="0" applyNumberFormat="1" applyBorder="1" applyAlignment="1">
      <alignment wrapText="1"/>
    </xf>
    <xf numFmtId="176" fontId="0" fillId="9" borderId="2" xfId="3" applyNumberFormat="1" applyFont="1" applyFill="1" applyBorder="1" applyAlignment="1">
      <alignment wrapText="1"/>
    </xf>
    <xf numFmtId="0" fontId="0" fillId="0" borderId="2" xfId="0" applyFont="1" applyBorder="1"/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WIN%20Domestic_TJX%20Sophia%2003-10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3"/>
  <sheetViews>
    <sheetView tabSelected="1" workbookViewId="0">
      <selection activeCell="G14" sqref="G14"/>
    </sheetView>
  </sheetViews>
  <sheetFormatPr defaultColWidth="9.140625" defaultRowHeight="15" x14ac:dyDescent="0.25"/>
  <cols>
    <col min="1" max="1" width="9.140625" style="1"/>
    <col min="2" max="2" width="10.140625" style="2" customWidth="1"/>
    <col min="3" max="3" width="7.140625" style="1" customWidth="1"/>
    <col min="4" max="4" width="8.42578125" style="1" customWidth="1"/>
    <col min="5" max="5" width="15.140625" style="1" customWidth="1"/>
    <col min="6" max="6" width="20.140625" style="1" customWidth="1"/>
    <col min="7" max="7" width="18.42578125" style="1" customWidth="1"/>
    <col min="8" max="8" width="17" style="1" customWidth="1"/>
    <col min="9" max="9" width="30.5703125" style="1" customWidth="1"/>
    <col min="10" max="10" width="29.140625" style="1" customWidth="1"/>
    <col min="11" max="11" width="13.85546875" style="1" customWidth="1"/>
    <col min="12" max="12" width="15.85546875" style="3" customWidth="1"/>
    <col min="13" max="13" width="15.85546875" style="1" customWidth="1"/>
    <col min="14" max="14" width="18.5703125" style="1" customWidth="1"/>
    <col min="15" max="15" width="8.5703125" style="1" customWidth="1"/>
    <col min="16" max="17" width="16" style="1" customWidth="1"/>
    <col min="18" max="19" width="8.85546875" style="1" customWidth="1"/>
    <col min="20" max="20" width="9.85546875" style="4" customWidth="1"/>
    <col min="21" max="21" width="11.140625" style="8" customWidth="1"/>
    <col min="22" max="22" width="9.42578125" style="1" customWidth="1"/>
    <col min="23" max="23" width="11" style="5" customWidth="1"/>
    <col min="24" max="24" width="13.140625" style="5" customWidth="1"/>
    <col min="25" max="25" width="11.140625" style="5" customWidth="1"/>
    <col min="26" max="26" width="12.85546875" style="5" customWidth="1"/>
    <col min="27" max="27" width="9.42578125" style="6" customWidth="1"/>
    <col min="28" max="28" width="13" style="7" customWidth="1"/>
    <col min="29" max="29" width="13" style="6" customWidth="1"/>
    <col min="30" max="30" width="14.140625" style="6" customWidth="1"/>
    <col min="31" max="31" width="13.85546875" style="1" customWidth="1"/>
    <col min="32" max="32" width="13.85546875" style="8" customWidth="1"/>
    <col min="33" max="33" width="14.42578125" style="1" customWidth="1"/>
    <col min="34" max="34" width="8.42578125" style="9" customWidth="1"/>
    <col min="35" max="35" width="12.42578125" style="8" customWidth="1"/>
    <col min="36" max="36" width="8.85546875" style="8" customWidth="1"/>
    <col min="37" max="37" width="8.85546875" style="10" customWidth="1"/>
    <col min="38" max="38" width="8.85546875" style="8" customWidth="1"/>
    <col min="39" max="39" width="7.85546875" style="9" customWidth="1"/>
    <col min="40" max="40" width="7.5703125" style="8" customWidth="1"/>
    <col min="41" max="41" width="12.5703125" style="9" customWidth="1"/>
    <col min="42" max="42" width="8.5703125" style="8" customWidth="1"/>
    <col min="43" max="43" width="11.5703125" style="9" customWidth="1"/>
    <col min="44" max="44" width="10.85546875" style="8" customWidth="1"/>
    <col min="45" max="45" width="11.5703125" style="9" customWidth="1"/>
    <col min="46" max="47" width="10.85546875" style="8" customWidth="1"/>
    <col min="48" max="48" width="8.140625" style="9" customWidth="1"/>
    <col min="49" max="49" width="10.85546875" style="8" customWidth="1"/>
    <col min="50" max="50" width="9.5703125" style="8" customWidth="1"/>
    <col min="51" max="51" width="11.85546875" style="8" customWidth="1"/>
    <col min="52" max="52" width="11.140625" style="9" customWidth="1"/>
    <col min="53" max="53" width="11.42578125" style="8" customWidth="1"/>
    <col min="54" max="54" width="8.85546875" style="8" customWidth="1"/>
    <col min="55" max="55" width="12.140625" style="9" customWidth="1"/>
    <col min="56" max="56" width="12.140625" style="6" customWidth="1"/>
    <col min="57" max="58" width="12.140625" style="8" customWidth="1"/>
    <col min="59" max="16384" width="9.140625" style="1"/>
  </cols>
  <sheetData>
    <row r="1" spans="1:58" ht="63.6" customHeight="1" x14ac:dyDescent="0.25">
      <c r="A1" s="11" t="s">
        <v>0</v>
      </c>
      <c r="B1" s="12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5" t="s">
        <v>6</v>
      </c>
      <c r="H1" s="13" t="s">
        <v>7</v>
      </c>
      <c r="I1" s="16" t="s">
        <v>8</v>
      </c>
      <c r="J1" s="17" t="s">
        <v>9</v>
      </c>
      <c r="K1" s="16" t="s">
        <v>10</v>
      </c>
      <c r="L1" s="17" t="s">
        <v>11</v>
      </c>
      <c r="M1" s="13" t="s">
        <v>12</v>
      </c>
      <c r="N1" s="16" t="s">
        <v>13</v>
      </c>
      <c r="O1" s="16" t="s">
        <v>14</v>
      </c>
      <c r="P1" s="13" t="s">
        <v>15</v>
      </c>
      <c r="Q1" s="13" t="s">
        <v>16</v>
      </c>
      <c r="R1" s="13" t="s">
        <v>17</v>
      </c>
      <c r="S1" s="17" t="s">
        <v>18</v>
      </c>
      <c r="T1" s="18" t="s">
        <v>19</v>
      </c>
      <c r="U1" s="19" t="s">
        <v>20</v>
      </c>
      <c r="V1" s="20" t="s">
        <v>21</v>
      </c>
      <c r="W1" s="21" t="s">
        <v>22</v>
      </c>
      <c r="X1" s="21" t="s">
        <v>23</v>
      </c>
      <c r="Y1" s="21" t="s">
        <v>24</v>
      </c>
      <c r="Z1" s="21" t="s">
        <v>25</v>
      </c>
      <c r="AA1" s="22" t="s">
        <v>26</v>
      </c>
      <c r="AB1" s="23" t="s">
        <v>27</v>
      </c>
      <c r="AC1" s="24" t="s">
        <v>28</v>
      </c>
      <c r="AD1" s="25" t="s">
        <v>29</v>
      </c>
      <c r="AE1" s="12" t="s">
        <v>30</v>
      </c>
      <c r="AF1" s="26" t="s">
        <v>31</v>
      </c>
      <c r="AG1" s="12" t="s">
        <v>32</v>
      </c>
      <c r="AH1" s="27" t="s">
        <v>33</v>
      </c>
      <c r="AI1" s="26" t="s">
        <v>34</v>
      </c>
      <c r="AJ1" s="26" t="s">
        <v>35</v>
      </c>
      <c r="AK1" s="28" t="s">
        <v>36</v>
      </c>
      <c r="AL1" s="26" t="s">
        <v>37</v>
      </c>
      <c r="AM1" s="27" t="s">
        <v>38</v>
      </c>
      <c r="AN1" s="26" t="s">
        <v>39</v>
      </c>
      <c r="AO1" s="27" t="s">
        <v>40</v>
      </c>
      <c r="AP1" s="26" t="s">
        <v>41</v>
      </c>
      <c r="AQ1" s="27" t="s">
        <v>42</v>
      </c>
      <c r="AR1" s="26" t="s">
        <v>43</v>
      </c>
      <c r="AS1" s="27" t="s">
        <v>44</v>
      </c>
      <c r="AT1" s="26" t="s">
        <v>45</v>
      </c>
      <c r="AU1" s="29" t="s">
        <v>46</v>
      </c>
      <c r="AV1" s="27" t="s">
        <v>47</v>
      </c>
      <c r="AW1" s="26" t="s">
        <v>48</v>
      </c>
      <c r="AX1" s="26" t="s">
        <v>49</v>
      </c>
      <c r="AY1" s="30" t="s">
        <v>50</v>
      </c>
      <c r="AZ1" s="31" t="s">
        <v>51</v>
      </c>
      <c r="BA1" s="32" t="s">
        <v>52</v>
      </c>
      <c r="BB1" s="33" t="s">
        <v>53</v>
      </c>
      <c r="BC1" s="31" t="s">
        <v>54</v>
      </c>
      <c r="BD1" s="22" t="s">
        <v>55</v>
      </c>
      <c r="BE1" s="26" t="s">
        <v>56</v>
      </c>
      <c r="BF1" s="26" t="s">
        <v>57</v>
      </c>
    </row>
    <row r="2" spans="1:58" ht="14.45" customHeight="1" x14ac:dyDescent="0.25">
      <c r="A2" s="34"/>
      <c r="B2" s="35">
        <v>1</v>
      </c>
      <c r="C2" s="34"/>
      <c r="D2" s="34"/>
      <c r="E2" s="36" t="s">
        <v>58</v>
      </c>
      <c r="F2" s="36" t="s">
        <v>59</v>
      </c>
      <c r="G2" s="37" t="s">
        <v>60</v>
      </c>
      <c r="H2" s="38" t="s">
        <v>61</v>
      </c>
      <c r="I2" s="58" t="s">
        <v>76</v>
      </c>
      <c r="J2" s="38" t="s">
        <v>62</v>
      </c>
      <c r="K2" s="58" t="s">
        <v>75</v>
      </c>
      <c r="L2" s="39" t="s">
        <v>63</v>
      </c>
      <c r="M2" s="37" t="s">
        <v>64</v>
      </c>
      <c r="N2" s="37" t="s">
        <v>65</v>
      </c>
      <c r="O2" s="38" t="s">
        <v>66</v>
      </c>
      <c r="P2" s="40" t="s">
        <v>67</v>
      </c>
      <c r="Q2" s="34"/>
      <c r="R2" s="37"/>
      <c r="S2" s="34" t="s">
        <v>68</v>
      </c>
      <c r="T2" s="41">
        <v>8.31</v>
      </c>
      <c r="U2" s="42">
        <v>8.57</v>
      </c>
      <c r="V2" s="34" t="s">
        <v>69</v>
      </c>
      <c r="W2" s="43">
        <v>73</v>
      </c>
      <c r="X2" s="43">
        <v>39</v>
      </c>
      <c r="Y2" s="43">
        <v>24</v>
      </c>
      <c r="Z2" s="43">
        <v>12</v>
      </c>
      <c r="AA2" s="44">
        <v>6</v>
      </c>
      <c r="AB2" s="45">
        <f t="shared" ref="AB2:AB3" si="0">IF(W2="","",W2*X2*Y2/1000000)</f>
        <v>6.8328E-2</v>
      </c>
      <c r="AC2" s="46">
        <v>67</v>
      </c>
      <c r="AD2" s="47">
        <f>IF(AA2="","",AC2/AB2*AA2)</f>
        <v>5883.3860203723216</v>
      </c>
      <c r="AE2" s="34">
        <v>5400</v>
      </c>
      <c r="AF2" s="48">
        <f>IF(ISERROR(AE2/AD2),"",AE2/AD2)</f>
        <v>0.91783880597014933</v>
      </c>
      <c r="AG2" s="49" t="s">
        <v>70</v>
      </c>
      <c r="AH2" s="50">
        <v>0.188</v>
      </c>
      <c r="AI2" s="48">
        <f t="shared" ref="AI2:AI3" si="1">IF(ISERROR(U2*AH2),"",U2*AH2)</f>
        <v>1.6111600000000001</v>
      </c>
      <c r="AJ2" s="48">
        <f>IF(ISERROR(U2+AF2+AI2),"",U2+AF2+AI2)</f>
        <v>11.098998805970149</v>
      </c>
      <c r="AK2" s="51">
        <v>1.36</v>
      </c>
      <c r="AL2" s="48">
        <f>IF(ISERROR(AJ2*AK2),"",AJ2*AK2)</f>
        <v>15.094638376119404</v>
      </c>
      <c r="AM2" s="52">
        <v>5.5E-2</v>
      </c>
      <c r="AN2" s="48">
        <f>IF(ISERROR(BA2*AM2),"",BA2*AM2)</f>
        <v>1.2375</v>
      </c>
      <c r="AO2" s="52">
        <v>0</v>
      </c>
      <c r="AP2" s="48">
        <f>IF(ISERROR(U2*AO2),"",U2*AO2)</f>
        <v>0</v>
      </c>
      <c r="AQ2" s="52">
        <v>0</v>
      </c>
      <c r="AR2" s="48">
        <f>IF(ISERROR(BA2*AQ2),"",BA2*AQ2)</f>
        <v>0</v>
      </c>
      <c r="AS2" s="52">
        <v>0.08</v>
      </c>
      <c r="AT2" s="48">
        <f>IF(ISERROR(BA2*AS2),"",BA2*AS2)</f>
        <v>1.8</v>
      </c>
      <c r="AU2" s="53" t="s">
        <v>71</v>
      </c>
      <c r="AV2" s="52">
        <v>0</v>
      </c>
      <c r="AW2" s="48">
        <f>IF(ISERROR(BA2*AV2),"",BA2*AV2)</f>
        <v>0</v>
      </c>
      <c r="AX2" s="48">
        <f>IF(ISERROR(AN2+AP2+AR2+AT2+AW2),"",AN2+AP2+AR2+AT2+AW2)</f>
        <v>3.0375000000000001</v>
      </c>
      <c r="AY2" s="48">
        <f>IF(ISERROR(AL2+AX2),"",AL2+AX2)</f>
        <v>18.132138376119403</v>
      </c>
      <c r="AZ2" s="54">
        <f>IF(ISERROR((BA2-AY2)/BA2),"",(BA2-AY2)/BA2)</f>
        <v>0.19412718328358206</v>
      </c>
      <c r="BA2" s="55">
        <v>22.5</v>
      </c>
      <c r="BB2" s="55">
        <v>0</v>
      </c>
      <c r="BC2" s="54" t="str">
        <f>IF(ISERROR((BB2-BA2)/BB2),"",(BB2-BA2)/BB2)</f>
        <v/>
      </c>
      <c r="BD2" s="56">
        <v>250</v>
      </c>
      <c r="BE2" s="57">
        <f>IF(ISERROR(AY2*BD2),"",AY2*BD2)</f>
        <v>4533.0345940298512</v>
      </c>
      <c r="BF2" s="57">
        <f>IF(ISERROR(BA2*BD2),"",BA2*BD2)</f>
        <v>5625</v>
      </c>
    </row>
    <row r="3" spans="1:58" ht="14.45" customHeight="1" x14ac:dyDescent="0.25">
      <c r="A3" s="34"/>
      <c r="B3" s="35">
        <v>2</v>
      </c>
      <c r="C3" s="34"/>
      <c r="D3" s="34"/>
      <c r="E3" s="36" t="s">
        <v>58</v>
      </c>
      <c r="F3" s="36" t="s">
        <v>59</v>
      </c>
      <c r="G3" s="37" t="s">
        <v>60</v>
      </c>
      <c r="H3" s="38" t="s">
        <v>61</v>
      </c>
      <c r="I3" s="58" t="s">
        <v>77</v>
      </c>
      <c r="J3" s="38" t="s">
        <v>62</v>
      </c>
      <c r="K3" s="38" t="s">
        <v>72</v>
      </c>
      <c r="L3" s="39" t="s">
        <v>63</v>
      </c>
      <c r="M3" s="37" t="s">
        <v>64</v>
      </c>
      <c r="N3" s="37" t="s">
        <v>73</v>
      </c>
      <c r="O3" s="38" t="s">
        <v>66</v>
      </c>
      <c r="P3" s="40" t="s">
        <v>74</v>
      </c>
      <c r="Q3" s="34"/>
      <c r="R3" s="37"/>
      <c r="S3" s="34" t="s">
        <v>68</v>
      </c>
      <c r="T3" s="41">
        <v>9.23</v>
      </c>
      <c r="U3" s="42">
        <v>9.52</v>
      </c>
      <c r="V3" s="34" t="s">
        <v>69</v>
      </c>
      <c r="W3" s="43">
        <v>73</v>
      </c>
      <c r="X3" s="43">
        <v>39</v>
      </c>
      <c r="Y3" s="43">
        <v>33</v>
      </c>
      <c r="Z3" s="43">
        <v>12</v>
      </c>
      <c r="AA3" s="44">
        <v>6</v>
      </c>
      <c r="AB3" s="45">
        <f t="shared" si="0"/>
        <v>9.3951000000000007E-2</v>
      </c>
      <c r="AC3" s="46">
        <v>67</v>
      </c>
      <c r="AD3" s="47">
        <f t="shared" ref="AD3" si="2">IF(AA3="","",AC3/AB3*AA3)</f>
        <v>4278.8261966344153</v>
      </c>
      <c r="AE3" s="34">
        <v>5400</v>
      </c>
      <c r="AF3" s="48">
        <f t="shared" ref="AF3" si="3">IF(ISERROR(AE3/AD3),"",AE3/AD3)</f>
        <v>1.2620283582089553</v>
      </c>
      <c r="AG3" s="49" t="s">
        <v>70</v>
      </c>
      <c r="AH3" s="50">
        <v>0.188</v>
      </c>
      <c r="AI3" s="48">
        <f t="shared" si="1"/>
        <v>1.78976</v>
      </c>
      <c r="AJ3" s="48">
        <f>IF(ISERROR(U3+AF3+AI3),"",U3+AF3+AI3)</f>
        <v>12.571788358208954</v>
      </c>
      <c r="AK3" s="51">
        <v>1.36</v>
      </c>
      <c r="AL3" s="48">
        <f t="shared" ref="AL3" si="4">IF(ISERROR(AJ3*AK3),"",AJ3*AK3)</f>
        <v>17.097632167164178</v>
      </c>
      <c r="AM3" s="52">
        <v>5.5E-2</v>
      </c>
      <c r="AN3" s="48">
        <f t="shared" ref="AN3" si="5">IF(ISERROR(BA3*AM3),"",BA3*AM3)</f>
        <v>1.4025000000000001</v>
      </c>
      <c r="AO3" s="52">
        <v>0</v>
      </c>
      <c r="AP3" s="48">
        <f t="shared" ref="AP3" si="6">IF(ISERROR(U3*AO3),"",U3*AO3)</f>
        <v>0</v>
      </c>
      <c r="AQ3" s="52">
        <v>0</v>
      </c>
      <c r="AR3" s="48">
        <f t="shared" ref="AR3" si="7">IF(ISERROR(BA3*AQ3),"",BA3*AQ3)</f>
        <v>0</v>
      </c>
      <c r="AS3" s="52">
        <v>0.08</v>
      </c>
      <c r="AT3" s="48">
        <f t="shared" ref="AT3" si="8">IF(ISERROR(BA3*AS3),"",BA3*AS3)</f>
        <v>2.04</v>
      </c>
      <c r="AU3" s="53" t="s">
        <v>71</v>
      </c>
      <c r="AV3" s="52">
        <v>0</v>
      </c>
      <c r="AW3" s="48">
        <f t="shared" ref="AW3" si="9">IF(ISERROR(BA3*AV3),"",BA3*AV3)</f>
        <v>0</v>
      </c>
      <c r="AX3" s="48">
        <f t="shared" ref="AX3" si="10">IF(ISERROR(AN3+AP3+AR3+AT3+AW3),"",AN3+AP3+AR3+AT3+AW3)</f>
        <v>3.4424999999999999</v>
      </c>
      <c r="AY3" s="48">
        <f t="shared" ref="AY3" si="11">IF(ISERROR(AL3+AX3),"",AL3+AX3)</f>
        <v>20.540132167164177</v>
      </c>
      <c r="AZ3" s="54">
        <f t="shared" ref="AZ3" si="12">IF(ISERROR((BA3-AY3)/BA3),"",(BA3-AY3)/BA3)</f>
        <v>0.19450462089552245</v>
      </c>
      <c r="BA3" s="55">
        <v>25.5</v>
      </c>
      <c r="BB3" s="55">
        <v>0</v>
      </c>
      <c r="BC3" s="54" t="str">
        <f t="shared" ref="BC3" si="13">IF(ISERROR((BB3-BA3)/BB3),"",(BB3-BA3)/BB3)</f>
        <v/>
      </c>
      <c r="BD3" s="56">
        <v>250</v>
      </c>
      <c r="BE3" s="57">
        <f t="shared" ref="BE3" si="14">IF(ISERROR(AY3*BD3),"",AY3*BD3)</f>
        <v>5135.0330417910445</v>
      </c>
      <c r="BF3" s="57">
        <f t="shared" ref="BF3" si="15">IF(ISERROR(BA3*BD3),"",BA3*BD3)</f>
        <v>6375</v>
      </c>
    </row>
  </sheetData>
  <sheetProtection insertRows="0" deleteRows="0" sort="0"/>
  <protectedRanges>
    <protectedRange sqref="BA1 M4:AB237 M2:O3 Q2:AB3 B2:K237 AD2:BF237" name="Range1"/>
    <protectedRange sqref="AC2:AC237" name="Range1_1"/>
    <protectedRange sqref="L2:L249" name="Range1_1_1"/>
    <protectedRange sqref="P2:P3" name="Range1_3_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G2:G3</xm:sqref>
        </x14:dataValidation>
        <x14:dataValidation type="list" allowBlank="1" showInputMessage="1" showErrorMessage="1">
          <x14:formula1>
            <xm:f>[1]ValueSelect!#REF!</xm:f>
          </x14:formula1>
          <xm:sqref>A2:A3</xm:sqref>
        </x14:dataValidation>
        <x14:dataValidation type="list" allowBlank="1" showInputMessage="1" showErrorMessage="1">
          <x14:formula1>
            <xm:f>[1]ValueSelect!#REF!</xm:f>
          </x14:formula1>
          <xm:sqref>F2:F3</xm:sqref>
        </x14:dataValidation>
        <x14:dataValidation type="list" allowBlank="1" showInputMessage="1" showErrorMessage="1">
          <x14:formula1>
            <xm:f>[1]Data!#REF!</xm:f>
          </x14:formula1>
          <xm:sqref>V2:V3</xm:sqref>
        </x14:dataValidation>
        <x14:dataValidation type="list" allowBlank="1" showInputMessage="1" showErrorMessage="1">
          <x14:formula1>
            <xm:f>[1]Data!#REF!</xm:f>
          </x14:formula1>
          <xm:sqref>S2:S3</xm:sqref>
        </x14:dataValidation>
        <x14:dataValidation type="list" allowBlank="1" showInputMessage="1" showErrorMessage="1">
          <x14:formula1>
            <xm:f>[1]Data!#REF!</xm:f>
          </x14:formula1>
          <xm:sqref>M2:M3</xm:sqref>
        </x14:dataValidation>
        <x14:dataValidation type="list" allowBlank="1" showInputMessage="1" showErrorMessage="1">
          <x14:formula1>
            <xm:f>[1]ValueSelect!#REF!</xm:f>
          </x14:formula1>
          <xm:sqref>E2:E3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2026-03-18T07:20:02Z</dcterms:created>
  <dcterms:modified xsi:type="dcterms:W3CDTF">2026-03-18T07:21:08Z</dcterms:modified>
</cp:coreProperties>
</file>