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">[1]Flow!$AB$27:$AB$28,[1]Flow!$AB$39:$AB$43,[1]Flow!$AB$64:$AB$65,[1]Flow!$AB$93:$AB$94,[1]Flow!$AB$103:$AB$105,[1]Flow!$AB$116:$AB$117</definedName>
    <definedName name="ACC">#REF!</definedName>
    <definedName name="ACCESSORIES">#REF!</definedName>
    <definedName name="Acol">#REF!</definedName>
    <definedName name="AD">'[2]other data'!$T$2:$T$5</definedName>
    <definedName name="ALLOCATE">[3]comments!$F$3:$F$21</definedName>
    <definedName name="ALLOCATION">#REF!</definedName>
    <definedName name="amazon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uedec">'[6]BLUE DEC BED OCT 00'!$A$5:$AB$97</definedName>
    <definedName name="bluesheet">'[6]BLUE SHEETS OCT 00'!$A$5:$AC$150</definedName>
    <definedName name="BRAND">[8]LIST!$D$2:$D$7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[9]calendar!$A$1:$B$62</definedName>
    <definedName name="Case_Freight_Range">#REF!</definedName>
    <definedName name="CATEGORY">[10]Sheet1!$DW$2:$DW$3</definedName>
    <definedName name="categoryfinal">'[11]Import Quote Sheet'!$A$90:$A$190</definedName>
    <definedName name="cc">#REF!</definedName>
    <definedName name="CFSCY">#REF!</definedName>
    <definedName name="CG">[12]BL!$A$4:$A$874</definedName>
    <definedName name="chargeback">'[2]other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[10]Sheet1!$EH$2:$EH$3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'[2]other data'!$I$3:$I$249</definedName>
    <definedName name="country">#REF!</definedName>
    <definedName name="crs">'[14]SUBCATS INTERNAL USE'!$A$3:$C$1000</definedName>
    <definedName name="Cycle">[7]Lists!$E$6:$E$30</definedName>
    <definedName name="d">#REF!</definedName>
    <definedName name="data">[15]DATA!$D:$IV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[7]Lists!$L$6:$L$29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'[17]X-PORTS'!$K$4:$K$12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[8]LIST!$E$2:$E$7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'[11]Import Quote Sheet'!$B$90:$B$123</definedName>
    <definedName name="Flash">#REF!</definedName>
    <definedName name="foam">[10]Sheet1!$EC$2:$EC$3</definedName>
    <definedName name="FOBCostPerPiece">#REF!</definedName>
    <definedName name="FOBPORT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[8]LIST!$G$2:$G$7</definedName>
    <definedName name="ITEMLIST">'[20]ITEM LIST'!$A$1:$H$850</definedName>
    <definedName name="juvenile">'[6]JUVENILE OCT 00'!$A$6:$AB$68</definedName>
    <definedName name="KD">[10]Sheet1!$DS$2:$DS$2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'[2]other data'!$BN$2:$BN$6</definedName>
    <definedName name="M">[10]Sheet1!$EA$2:$EA$3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[10]Sheet1!$EE$2:$EE$3</definedName>
    <definedName name="PACK_SET">#REF!</definedName>
    <definedName name="PackageType">'[4]1-Import Product Data Sheet'!$L$102:$L$131</definedName>
    <definedName name="PackCol">#REF!</definedName>
    <definedName name="PATTERN">#REF!</definedName>
    <definedName name="PAYMENTTERMS">#REF!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'[2]other data'!$AU$2:$AU$11</definedName>
    <definedName name="PORT_IFF">[21]a!$A$10:$B$35</definedName>
    <definedName name="ports">'[17]X-PORTS'!$D$4:$D$33</definedName>
    <definedName name="PortSeq">'[4]1-Import Product Data Sheet'!$U$2</definedName>
    <definedName name="PortSeqLCL">#REF!</definedName>
    <definedName name="POtype">#REF!</definedName>
    <definedName name="Preticketed_Range">#REF!</definedName>
    <definedName name="PrevBuy">'[4]1-Import Product Data Sheet'!$AR$26:$AR$27</definedName>
    <definedName name="PRICE">[8]LIST!$B$2:$B$6</definedName>
    <definedName name="Prints">#REF!</definedName>
    <definedName name="ProfileDesc">#REF!</definedName>
    <definedName name="QSFOB">[22]Q1!$C$38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'[2]other data'!$AY$2:$AY$4</definedName>
    <definedName name="UDA3B">'[2]other data'!$AZ$2:$AZ$6</definedName>
    <definedName name="UNIT">[10]Sheet1!$EF$2:$EF$3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3Col">#REF!</definedName>
    <definedName name="USPORTS">'[17]X-PORTS'!$I$5:$I$7</definedName>
    <definedName name="VENDOR_INFO">#REF!</definedName>
    <definedName name="VendorType">'[5]Hardline Drop down'!$F$5:$F$8</definedName>
    <definedName name="VGAssign">#REF!</definedName>
    <definedName name="WAREHOUSE">'[2]other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[10]Sheet1!$EG$2:$EG$3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" i="8" l="1"/>
  <c r="AU3" i="8"/>
  <c r="AR3" i="8"/>
  <c r="AO3" i="8"/>
  <c r="AN3" i="8"/>
  <c r="AL3" i="8"/>
  <c r="AJ3" i="8"/>
  <c r="AA3" i="8"/>
  <c r="AB3" i="8" s="1"/>
  <c r="AD3" i="8" s="1"/>
  <c r="AG3" i="8"/>
  <c r="AO2" i="8"/>
  <c r="AU2" i="8"/>
  <c r="AR2" i="8"/>
  <c r="AN2" i="8"/>
  <c r="AL2" i="8"/>
  <c r="AJ2" i="8"/>
  <c r="AA2" i="8"/>
  <c r="AB2" i="8" s="1"/>
  <c r="AD2" i="8" s="1"/>
  <c r="AV3" i="8" l="1"/>
  <c r="AH3" i="8"/>
  <c r="AV2" i="8"/>
  <c r="AG2" i="8"/>
  <c r="AH2" i="8" s="1"/>
  <c r="BB2" i="8"/>
  <c r="AW2" i="8" l="1"/>
  <c r="AX2" i="8" s="1"/>
  <c r="AW3" i="8"/>
  <c r="AX3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Z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<sst xmlns="http://schemas.openxmlformats.org/spreadsheetml/2006/main" count="85" uniqueCount="72">
  <si>
    <t>Brand</t>
  </si>
  <si>
    <t>Package Type</t>
  </si>
  <si>
    <t>Royalty</t>
  </si>
  <si>
    <t>Licensor</t>
  </si>
  <si>
    <t>Normal</t>
  </si>
  <si>
    <t>ELECT BLANKET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</si>
  <si>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</si>
  <si>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</si>
  <si>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</si>
  <si>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</si>
  <si>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</si>
  <si>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</si>
  <si>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</si>
  <si>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</si>
  <si>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</si>
  <si>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</si>
  <si>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</si>
  <si>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</si>
  <si>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</si>
  <si>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</si>
  <si>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</si>
  <si>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</si>
  <si>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</si>
  <si>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</si>
  <si>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</si>
  <si>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</si>
  <si>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</si>
  <si>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</si>
  <si>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</si>
  <si>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</si>
  <si>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</si>
  <si>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</si>
  <si>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</si>
  <si>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</si>
  <si>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</si>
  <si>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</si>
  <si>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</si>
  <si>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</si>
  <si>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</si>
  <si>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</si>
  <si>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</si>
  <si>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</si>
  <si>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</si>
  <si>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</si>
  <si>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</si>
  <si>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</si>
  <si>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</si>
  <si>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</si>
  <si>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</si>
  <si>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</si>
  <si>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</si>
  <si>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</si>
  <si>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</si>
  <si>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</si>
  <si>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</si>
  <si>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</si>
  <si>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</si>
  <si>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</si>
  <si>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</si>
  <si>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</si>
  <si>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</si>
  <si>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50x60''</t>
  </si>
  <si>
    <t>Print Plush to Sherpa</t>
  </si>
  <si>
    <t>Print Plush to Sherpa Heated Throw</t>
  </si>
  <si>
    <t>200gsm print plush to 220gsm Ivory sherpa</t>
  </si>
  <si>
    <t>6301.10.0000</t>
  </si>
  <si>
    <t>Heated DA</t>
  </si>
  <si>
    <t>Print plush to sherpa Heated Throw, 12 setting controller, PVC bag + insert, 1pc per carton</t>
  </si>
  <si>
    <t>Grey Cozy Sheep</t>
  </si>
  <si>
    <t>Blue Cozy Sheep</t>
  </si>
  <si>
    <t>WR54-4137</t>
    <phoneticPr fontId="12" type="noConversion"/>
  </si>
  <si>
    <t>WR54-4138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</si>
</sst>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%"/>
    <numFmt numFmtId="182" formatCode="_ &quot;￥&quot;* #,##0.00_ ;_ &quot;￥&quot;* \-#,##0.00_ ;_ &quot;￥&quot;* &quot;-&quot;??_ ;_ @_ "/>
    <numFmt numFmtId="185" formatCode="[$￥-804]#,##0.00;[Red][$￥-804]#,##0.00"/>
  </numFmts>
  <fonts count="1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185" fontId="10" fillId="0" borderId="0"/>
    <xf numFmtId="185" fontId="11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9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8" fontId="6" fillId="3" borderId="1" xfId="1" applyNumberFormat="1" applyFont="1" applyFill="1" applyBorder="1" applyAlignment="1">
      <alignment wrapText="1"/>
    </xf>
    <xf numFmtId="178" fontId="1" fillId="6" borderId="2" xfId="0" applyNumberFormat="1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1" fontId="0" fillId="0" borderId="1" xfId="0" applyNumberFormat="1" applyBorder="1"/>
    <xf numFmtId="0" fontId="2" fillId="0" borderId="1" xfId="0" applyFont="1" applyBorder="1"/>
    <xf numFmtId="178" fontId="5" fillId="0" borderId="1" xfId="0" applyNumberFormat="1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2" borderId="1" xfId="6" applyNumberFormat="1" applyFon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0" fontId="3" fillId="5" borderId="1" xfId="0" applyFont="1" applyFill="1" applyBorder="1"/>
  </cellXfs>
  <cellStyles count="19">
    <cellStyle name="_Fashion Bedding Fall 2012 2" xfId="14"/>
    <cellStyle name="Currency 2" xfId="5"/>
    <cellStyle name="Currency 4 2" xfId="13"/>
    <cellStyle name="Currency 5" xfId="9"/>
    <cellStyle name="Normal 1 2 4" xfId="15"/>
    <cellStyle name="Normal 2" xfId="4"/>
    <cellStyle name="Normal 2 18 2" xfId="1"/>
    <cellStyle name="Normal 2 31" xfId="12"/>
    <cellStyle name="Normal 29" xfId="7"/>
    <cellStyle name="Normal 3" xfId="10"/>
    <cellStyle name="Normal 33" xfId="11"/>
    <cellStyle name="Normal 61" xfId="16"/>
    <cellStyle name="Percent 2" xfId="6"/>
    <cellStyle name="Percent 7" xfId="8"/>
    <cellStyle name="Style 1" xfId="3"/>
    <cellStyle name="百分比 2 2" xfId="18"/>
    <cellStyle name="常规" xfId="0" builtinId="0"/>
    <cellStyle name="常规 18 2" xfId="17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</xdr:row>
      <xdr:rowOff>0</xdr:rowOff>
    </xdr:from>
    <xdr:to>
      <xdr:col>1</xdr:col>
      <xdr:colOff>859050</xdr:colOff>
      <xdr:row>1</xdr:row>
      <xdr:rowOff>934720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EE202E9-0F47-6B4E-1C8C-8B4914118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510" y="1327150"/>
          <a:ext cx="794280" cy="92837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45721</xdr:colOff>
      <xdr:row>1</xdr:row>
      <xdr:rowOff>0</xdr:rowOff>
    </xdr:from>
    <xdr:to>
      <xdr:col>1</xdr:col>
      <xdr:colOff>858545</xdr:colOff>
      <xdr:row>1</xdr:row>
      <xdr:rowOff>958850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190C8DA-174F-E825-B96D-66057F0F2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1" y="2369820"/>
          <a:ext cx="802664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59690</xdr:colOff>
      <xdr:row>1</xdr:row>
      <xdr:rowOff>0</xdr:rowOff>
    </xdr:from>
    <xdr:to>
      <xdr:col>1</xdr:col>
      <xdr:colOff>787358</xdr:colOff>
      <xdr:row>1</xdr:row>
      <xdr:rowOff>908217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53C6CB8-E621-8ED1-EF85-AA7F1BBD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350" y="3505200"/>
          <a:ext cx="735288" cy="901867"/>
        </a:xfrm>
        <a:prstGeom prst="rect">
          <a:avLst/>
        </a:prstGeom>
      </xdr:spPr>
    </xdr:pic>
    <xdr:clientData/>
  </xdr:twoCellAnchor>
  <xdr:twoCellAnchor editAs="oneCell">
    <xdr:from>
      <xdr:col>1</xdr:col>
      <xdr:colOff>105410</xdr:colOff>
      <xdr:row>1</xdr:row>
      <xdr:rowOff>0</xdr:rowOff>
    </xdr:from>
    <xdr:to>
      <xdr:col>1</xdr:col>
      <xdr:colOff>822383</xdr:colOff>
      <xdr:row>1</xdr:row>
      <xdr:rowOff>927100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93D3CEA-CC3D-5CE2-43F1-EC5B608EC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4070" y="4580890"/>
          <a:ext cx="715703" cy="925830"/>
        </a:xfrm>
        <a:prstGeom prst="rect">
          <a:avLst/>
        </a:prstGeom>
      </xdr:spPr>
    </xdr:pic>
    <xdr:clientData/>
  </xdr:twoCellAnchor>
  <xdr:twoCellAnchor editAs="oneCell">
    <xdr:from>
      <xdr:col>1</xdr:col>
      <xdr:colOff>55881</xdr:colOff>
      <xdr:row>1</xdr:row>
      <xdr:rowOff>0</xdr:rowOff>
    </xdr:from>
    <xdr:to>
      <xdr:col>1</xdr:col>
      <xdr:colOff>859893</xdr:colOff>
      <xdr:row>1</xdr:row>
      <xdr:rowOff>1028699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B6399D3-4D25-8D48-1E12-9FC2A7726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541" y="5651501"/>
          <a:ext cx="811632" cy="1013459"/>
        </a:xfrm>
        <a:prstGeom prst="rect">
          <a:avLst/>
        </a:prstGeom>
      </xdr:spPr>
    </xdr:pic>
    <xdr:clientData/>
  </xdr:twoCellAnchor>
  <xdr:twoCellAnchor editAs="oneCell">
    <xdr:from>
      <xdr:col>1</xdr:col>
      <xdr:colOff>284481</xdr:colOff>
      <xdr:row>1</xdr:row>
      <xdr:rowOff>8891</xdr:rowOff>
    </xdr:from>
    <xdr:to>
      <xdr:col>1</xdr:col>
      <xdr:colOff>670560</xdr:colOff>
      <xdr:row>1</xdr:row>
      <xdr:rowOff>1049201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FC39D76-30CB-20A3-9A46-2AB0E1E5F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3141" y="6752591"/>
          <a:ext cx="378459" cy="1037770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281941</xdr:colOff>
      <xdr:row>2</xdr:row>
      <xdr:rowOff>99061</xdr:rowOff>
    </xdr:from>
    <xdr:to>
      <xdr:col>1</xdr:col>
      <xdr:colOff>703937</xdr:colOff>
      <xdr:row>2</xdr:row>
      <xdr:rowOff>1103630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9A98D7B-0B77-1334-0D27-7C3A4A921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0601" y="7940041"/>
          <a:ext cx="413106" cy="10045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3"/>
  <sheetViews>
    <sheetView tabSelected="1" workbookViewId="0">
      <selection activeCell="A3" sqref="A3"/>
    </sheetView>
  </sheetViews>
  <sheetFormatPr defaultColWidth="9.140625" defaultRowHeight="15"/>
  <cols>
    <col min="1" max="1" width="10.140625" style="3" customWidth="1"/>
    <col min="2" max="2" width="13" style="4" customWidth="1"/>
    <col min="3" max="3" width="8.42578125" style="4" customWidth="1"/>
    <col min="4" max="4" width="7.85546875" style="4" customWidth="1"/>
    <col min="5" max="5" width="12.140625" style="4" customWidth="1"/>
    <col min="6" max="6" width="11.28515625" style="4" customWidth="1"/>
    <col min="7" max="7" width="9.140625" style="4" customWidth="1"/>
    <col min="8" max="8" width="16.42578125" style="4" customWidth="1"/>
    <col min="9" max="9" width="11.140625" style="4" customWidth="1"/>
    <col min="10" max="10" width="12.140625" style="4" customWidth="1"/>
    <col min="11" max="11" width="13.140625" style="4" customWidth="1"/>
    <col min="12" max="12" width="9.140625" style="4" customWidth="1"/>
    <col min="13" max="13" width="10.85546875" style="4" customWidth="1"/>
    <col min="14" max="14" width="15.5703125" style="4" customWidth="1"/>
    <col min="15" max="15" width="8.85546875" style="4" customWidth="1"/>
    <col min="16" max="16" width="11.140625" style="5" customWidth="1"/>
    <col min="17" max="17" width="9.85546875" style="6" customWidth="1"/>
    <col min="18" max="18" width="12" style="7" customWidth="1"/>
    <col min="19" max="19" width="11.140625" style="7" customWidth="1"/>
    <col min="20" max="20" width="8.140625" style="7" customWidth="1"/>
    <col min="21" max="21" width="9.42578125" style="4" customWidth="1"/>
    <col min="22" max="22" width="11" style="43" customWidth="1"/>
    <col min="23" max="23" width="13.140625" style="43" customWidth="1"/>
    <col min="24" max="24" width="11.140625" style="43" customWidth="1"/>
    <col min="25" max="25" width="12.85546875" style="6" customWidth="1"/>
    <col min="26" max="26" width="9.42578125" style="8" customWidth="1"/>
    <col min="27" max="27" width="13" style="6" customWidth="1"/>
    <col min="28" max="28" width="14.140625" style="8" customWidth="1"/>
    <col min="29" max="29" width="13.85546875" style="4" customWidth="1"/>
    <col min="30" max="30" width="13.85546875" style="7" customWidth="1"/>
    <col min="31" max="31" width="7.85546875" style="4" customWidth="1"/>
    <col min="32" max="32" width="8.42578125" style="9" customWidth="1"/>
    <col min="33" max="33" width="12.42578125" style="7" customWidth="1"/>
    <col min="34" max="34" width="8.85546875" style="7" customWidth="1"/>
    <col min="35" max="35" width="7.85546875" style="9" customWidth="1"/>
    <col min="36" max="36" width="5.85546875" style="7" customWidth="1"/>
    <col min="37" max="37" width="12.5703125" style="9" customWidth="1"/>
    <col min="38" max="38" width="8.5703125" style="7" customWidth="1"/>
    <col min="39" max="39" width="11.5703125" style="9" customWidth="1"/>
    <col min="40" max="41" width="10.85546875" style="7" customWidth="1"/>
    <col min="42" max="42" width="8.42578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9" customWidth="1"/>
    <col min="47" max="47" width="11.140625" style="9" customWidth="1"/>
    <col min="48" max="48" width="11.42578125" style="7" customWidth="1"/>
    <col min="49" max="49" width="11.5703125" style="7" customWidth="1"/>
    <col min="50" max="50" width="8.7109375" style="7" customWidth="1"/>
    <col min="51" max="51" width="12.140625" style="9" customWidth="1"/>
    <col min="52" max="52" width="12.140625" style="8" customWidth="1"/>
    <col min="53" max="53" width="9.5703125" style="4" customWidth="1"/>
    <col min="54" max="54" width="9.140625" style="4" customWidth="1"/>
    <col min="55" max="16384" width="9.140625" style="4"/>
  </cols>
  <sheetData>
    <row r="1" spans="1:55" ht="63.6" customHeight="1">
      <c r="A1" s="10" t="s">
        <v>8</v>
      </c>
      <c r="B1" s="10" t="s">
        <v>9</v>
      </c>
      <c r="C1" s="41" t="s">
        <v>10</v>
      </c>
      <c r="D1" s="42" t="s">
        <v>0</v>
      </c>
      <c r="E1" s="42" t="s">
        <v>3</v>
      </c>
      <c r="F1" s="12" t="s">
        <v>56</v>
      </c>
      <c r="G1" s="41" t="s">
        <v>11</v>
      </c>
      <c r="H1" s="11" t="s">
        <v>12</v>
      </c>
      <c r="I1" s="40" t="s">
        <v>58</v>
      </c>
      <c r="J1" s="11" t="s">
        <v>13</v>
      </c>
      <c r="K1" s="11" t="s">
        <v>14</v>
      </c>
      <c r="L1" s="11" t="s">
        <v>15</v>
      </c>
      <c r="M1" s="41" t="s">
        <v>16</v>
      </c>
      <c r="N1" s="41" t="s">
        <v>17</v>
      </c>
      <c r="O1" s="40" t="s">
        <v>59</v>
      </c>
      <c r="P1" s="13" t="s">
        <v>18</v>
      </c>
      <c r="Q1" s="14" t="s">
        <v>19</v>
      </c>
      <c r="R1" s="15" t="s">
        <v>20</v>
      </c>
      <c r="S1" s="16" t="s">
        <v>21</v>
      </c>
      <c r="T1" s="17" t="s">
        <v>22</v>
      </c>
      <c r="U1" s="18" t="s">
        <v>1</v>
      </c>
      <c r="V1" s="44" t="s">
        <v>23</v>
      </c>
      <c r="W1" s="44" t="s">
        <v>24</v>
      </c>
      <c r="X1" s="44" t="s">
        <v>25</v>
      </c>
      <c r="Y1" s="19" t="s">
        <v>26</v>
      </c>
      <c r="Z1" s="20" t="s">
        <v>27</v>
      </c>
      <c r="AA1" s="21" t="s">
        <v>28</v>
      </c>
      <c r="AB1" s="22" t="s">
        <v>29</v>
      </c>
      <c r="AC1" s="10" t="s">
        <v>30</v>
      </c>
      <c r="AD1" s="23" t="s">
        <v>31</v>
      </c>
      <c r="AE1" s="10" t="s">
        <v>32</v>
      </c>
      <c r="AF1" s="24" t="s">
        <v>33</v>
      </c>
      <c r="AG1" s="23" t="s">
        <v>34</v>
      </c>
      <c r="AH1" s="23" t="s">
        <v>35</v>
      </c>
      <c r="AI1" s="24" t="s">
        <v>36</v>
      </c>
      <c r="AJ1" s="23" t="s">
        <v>37</v>
      </c>
      <c r="AK1" s="24" t="s">
        <v>38</v>
      </c>
      <c r="AL1" s="23" t="s">
        <v>39</v>
      </c>
      <c r="AM1" s="24" t="s">
        <v>40</v>
      </c>
      <c r="AN1" s="23" t="s">
        <v>41</v>
      </c>
      <c r="AO1" s="23" t="s">
        <v>42</v>
      </c>
      <c r="AP1" s="18" t="s">
        <v>43</v>
      </c>
      <c r="AQ1" s="24" t="s">
        <v>44</v>
      </c>
      <c r="AR1" s="23" t="s">
        <v>45</v>
      </c>
      <c r="AS1" s="18" t="s">
        <v>46</v>
      </c>
      <c r="AT1" s="24" t="s">
        <v>47</v>
      </c>
      <c r="AU1" s="23" t="s">
        <v>48</v>
      </c>
      <c r="AV1" s="23" t="s">
        <v>49</v>
      </c>
      <c r="AW1" s="25" t="s">
        <v>50</v>
      </c>
      <c r="AX1" s="26" t="s">
        <v>51</v>
      </c>
      <c r="AY1" s="27" t="s">
        <v>60</v>
      </c>
      <c r="AZ1" s="26" t="s">
        <v>52</v>
      </c>
      <c r="BA1" s="28" t="s">
        <v>53</v>
      </c>
      <c r="BB1" s="26" t="s">
        <v>54</v>
      </c>
      <c r="BC1" s="20" t="s">
        <v>55</v>
      </c>
    </row>
    <row r="2" spans="1:55" ht="86.45" customHeight="1">
      <c r="A2" s="29">
        <v>1</v>
      </c>
      <c r="B2" s="2"/>
      <c r="C2" s="2"/>
      <c r="D2" s="1" t="s">
        <v>7</v>
      </c>
      <c r="E2" s="2" t="s">
        <v>6</v>
      </c>
      <c r="F2" s="2" t="s">
        <v>5</v>
      </c>
      <c r="G2" s="2" t="s">
        <v>62</v>
      </c>
      <c r="H2" s="2" t="s">
        <v>67</v>
      </c>
      <c r="I2" s="2" t="s">
        <v>63</v>
      </c>
      <c r="J2" s="2" t="s">
        <v>64</v>
      </c>
      <c r="K2" s="2" t="s">
        <v>61</v>
      </c>
      <c r="L2" s="2" t="s">
        <v>68</v>
      </c>
      <c r="M2" s="52" t="s">
        <v>70</v>
      </c>
      <c r="N2" s="48"/>
      <c r="O2" s="2" t="s">
        <v>57</v>
      </c>
      <c r="P2" s="30"/>
      <c r="Q2" s="31">
        <v>8.1</v>
      </c>
      <c r="R2" s="32">
        <v>0</v>
      </c>
      <c r="S2" s="33">
        <v>12.65</v>
      </c>
      <c r="T2" s="47">
        <v>11.5</v>
      </c>
      <c r="U2" s="2" t="s">
        <v>4</v>
      </c>
      <c r="V2" s="2">
        <v>32</v>
      </c>
      <c r="W2" s="2">
        <v>25</v>
      </c>
      <c r="X2" s="2">
        <v>19</v>
      </c>
      <c r="Y2" s="31"/>
      <c r="Z2" s="34">
        <v>1</v>
      </c>
      <c r="AA2" s="35">
        <f t="shared" ref="AA2:AA3" si="0">IF(V2="","",V2*W2*X2/1000000)</f>
        <v>0.02</v>
      </c>
      <c r="AB2" s="36">
        <f t="shared" ref="AB2:AB3" si="1">IF(Z2="","",65/AA2*Z2)</f>
        <v>3250</v>
      </c>
      <c r="AC2" s="2">
        <v>3800</v>
      </c>
      <c r="AD2" s="37">
        <f t="shared" ref="AD2:AD3" si="2">IF(ISERROR(AC2/AB2),"",AC2/AB2)</f>
        <v>1.17</v>
      </c>
      <c r="AE2" s="46" t="s">
        <v>65</v>
      </c>
      <c r="AF2" s="45">
        <v>0.214</v>
      </c>
      <c r="AG2" s="37">
        <f t="shared" ref="AG2:AG3" si="3">IF(ISERROR(S2*AF2),"",S2*AF2)</f>
        <v>2.71</v>
      </c>
      <c r="AH2" s="37">
        <f t="shared" ref="AH2:AH3" si="4">IF(ISERROR(S2+AD2+AG2),"",S2+AD2+AG2)</f>
        <v>16.53</v>
      </c>
      <c r="AI2" s="38">
        <v>0.05</v>
      </c>
      <c r="AJ2" s="37">
        <f t="shared" ref="AJ2" si="5">IF(ISERROR(AY2*AI2),"",AY2*AI2)</f>
        <v>1.95</v>
      </c>
      <c r="AK2" s="38">
        <v>0.08</v>
      </c>
      <c r="AL2" s="37">
        <f t="shared" ref="AL2" si="6">IF(ISERROR(AY2*AK2),"",AY2*AK2)</f>
        <v>3.12</v>
      </c>
      <c r="AM2" s="38">
        <v>0.1</v>
      </c>
      <c r="AN2" s="37">
        <f t="shared" ref="AN2" si="7">IF(ISERROR(AY2*AM2),"",AY2*AM2)</f>
        <v>3.9</v>
      </c>
      <c r="AO2" s="37">
        <f t="shared" ref="AO2:AO3" si="8">IF((AZ2-AY2)&lt;2.5,2.5-(AZ2-AY2),0)</f>
        <v>0.55000000000000004</v>
      </c>
      <c r="AP2" s="2" t="s">
        <v>2</v>
      </c>
      <c r="AQ2" s="38">
        <v>0.05</v>
      </c>
      <c r="AR2" s="37">
        <f t="shared" ref="AR2" si="9">IF(ISERROR(AY2*AQ2),"",AY2*AQ2)</f>
        <v>1.95</v>
      </c>
      <c r="AS2" s="2" t="s">
        <v>66</v>
      </c>
      <c r="AT2" s="38">
        <v>0.04</v>
      </c>
      <c r="AU2" s="37">
        <f t="shared" ref="AU2:AU3" si="10">IF(ISERROR(AY2*AT2),"",AY2*AT2)</f>
        <v>1.56</v>
      </c>
      <c r="AV2" s="37">
        <f t="shared" ref="AV2:AV3" si="11">IF(ISERROR(AJ2+AL2+AN2+AO2+AR2+AU2),"",AJ2+AL2+AN2+AO2+AR2+AU2)</f>
        <v>13.03</v>
      </c>
      <c r="AW2" s="37">
        <f t="shared" ref="AW2" si="12">IF(ISERROR(AH2+AV2),"",AH2+AV2)</f>
        <v>29.56</v>
      </c>
      <c r="AX2" s="49">
        <f t="shared" ref="AX2:AX3" si="13">IF(ISERROR((AY2-AW2)/AY2),"",(AY2-AW2)/AY2)</f>
        <v>0.24282786885245899</v>
      </c>
      <c r="AY2" s="50">
        <v>39.04</v>
      </c>
      <c r="AZ2" s="51">
        <v>40.99</v>
      </c>
      <c r="BA2" s="50">
        <v>81.99</v>
      </c>
      <c r="BB2" s="49">
        <f t="shared" ref="BB2:BB3" si="14">IF(ISERROR((BA2-AZ2)/BA2),"",(BA2-AZ2)/BA2)</f>
        <v>0.50006098304671298</v>
      </c>
      <c r="BC2" s="39"/>
    </row>
    <row r="3" spans="1:55" ht="90.6" customHeight="1">
      <c r="A3" s="29">
        <v>2</v>
      </c>
      <c r="B3" s="2"/>
      <c r="C3" s="2"/>
      <c r="D3" s="1" t="s">
        <v>7</v>
      </c>
      <c r="E3" s="2" t="s">
        <v>6</v>
      </c>
      <c r="F3" s="2" t="s">
        <v>5</v>
      </c>
      <c r="G3" s="2" t="s">
        <v>62</v>
      </c>
      <c r="H3" s="2" t="s">
        <v>67</v>
      </c>
      <c r="I3" s="2" t="s">
        <v>63</v>
      </c>
      <c r="J3" s="2" t="s">
        <v>64</v>
      </c>
      <c r="K3" s="2" t="s">
        <v>61</v>
      </c>
      <c r="L3" s="2" t="s">
        <v>69</v>
      </c>
      <c r="M3" s="52" t="s">
        <v>71</v>
      </c>
      <c r="N3" s="48"/>
      <c r="O3" s="2" t="s">
        <v>57</v>
      </c>
      <c r="P3" s="30"/>
      <c r="Q3" s="31">
        <v>8.1</v>
      </c>
      <c r="R3" s="32">
        <v>0</v>
      </c>
      <c r="S3" s="33">
        <v>12.65</v>
      </c>
      <c r="T3" s="47">
        <v>11.5</v>
      </c>
      <c r="U3" s="2" t="s">
        <v>4</v>
      </c>
      <c r="V3" s="2">
        <v>32</v>
      </c>
      <c r="W3" s="2">
        <v>25</v>
      </c>
      <c r="X3" s="2">
        <v>19</v>
      </c>
      <c r="Y3" s="31"/>
      <c r="Z3" s="34">
        <v>1</v>
      </c>
      <c r="AA3" s="35">
        <f t="shared" si="0"/>
        <v>0.02</v>
      </c>
      <c r="AB3" s="36">
        <f t="shared" si="1"/>
        <v>3250</v>
      </c>
      <c r="AC3" s="2">
        <v>3800</v>
      </c>
      <c r="AD3" s="37">
        <f t="shared" si="2"/>
        <v>1.17</v>
      </c>
      <c r="AE3" s="46" t="s">
        <v>65</v>
      </c>
      <c r="AF3" s="45">
        <v>0.214</v>
      </c>
      <c r="AG3" s="37">
        <f t="shared" si="3"/>
        <v>2.71</v>
      </c>
      <c r="AH3" s="37">
        <f t="shared" si="4"/>
        <v>16.53</v>
      </c>
      <c r="AI3" s="38">
        <v>0.05</v>
      </c>
      <c r="AJ3" s="37">
        <f t="shared" ref="AJ3" si="15">IF(ISERROR(AY3*AI3),"",AY3*AI3)</f>
        <v>1.95</v>
      </c>
      <c r="AK3" s="38">
        <v>0.08</v>
      </c>
      <c r="AL3" s="37">
        <f t="shared" ref="AL3" si="16">IF(ISERROR(AY3*AK3),"",AY3*AK3)</f>
        <v>3.12</v>
      </c>
      <c r="AM3" s="38">
        <v>0.1</v>
      </c>
      <c r="AN3" s="37">
        <f t="shared" ref="AN3" si="17">IF(ISERROR(AY3*AM3),"",AY3*AM3)</f>
        <v>3.9</v>
      </c>
      <c r="AO3" s="37">
        <f t="shared" si="8"/>
        <v>0.55000000000000004</v>
      </c>
      <c r="AP3" s="2" t="s">
        <v>2</v>
      </c>
      <c r="AQ3" s="38">
        <v>0.05</v>
      </c>
      <c r="AR3" s="37">
        <f t="shared" ref="AR3" si="18">IF(ISERROR(AY3*AQ3),"",AY3*AQ3)</f>
        <v>1.95</v>
      </c>
      <c r="AS3" s="2" t="s">
        <v>66</v>
      </c>
      <c r="AT3" s="38">
        <v>0.04</v>
      </c>
      <c r="AU3" s="37">
        <f t="shared" si="10"/>
        <v>1.56</v>
      </c>
      <c r="AV3" s="37">
        <f t="shared" si="11"/>
        <v>13.03</v>
      </c>
      <c r="AW3" s="37">
        <f t="shared" ref="AW3" si="19">IF(ISERROR(AH3+AV3),"",AH3+AV3)</f>
        <v>29.56</v>
      </c>
      <c r="AX3" s="49">
        <f t="shared" si="13"/>
        <v>0.24282786885245899</v>
      </c>
      <c r="AY3" s="50">
        <v>39.04</v>
      </c>
      <c r="AZ3" s="51">
        <v>40.99</v>
      </c>
      <c r="BA3" s="50">
        <v>81.99</v>
      </c>
      <c r="BB3" s="49">
        <f t="shared" si="14"/>
        <v>0.50006098304671298</v>
      </c>
      <c r="BC3" s="39"/>
    </row>
  </sheetData>
  <sheetProtection insertRows="0" deleteRows="0" sort="0"/>
  <protectedRanges>
    <protectedRange sqref="A2:H3 A4:AZ243 AY1 U2:BC3 J2:L3 N2:S3" name="Range1"/>
    <protectedRange sqref="I2:I3" name="Range1_1"/>
    <protectedRange sqref="T2:T3" name="Range1_2"/>
  </protectedRanges>
  <phoneticPr fontId="12" type="noConversion"/>
  <pageMargins left="0.7" right="0.7" top="0.75" bottom="0.75" header="0.3" footer="0.3"/>
  <pageSetup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U2:U3</xm:sqref>
        </x14:dataValidation>
        <x14:dataValidation type="list" allowBlank="1" showInputMessage="1" showErrorMessage="1">
          <x14:formula1>
            <xm:f>#REF!</xm:f>
          </x14:formula1>
          <xm:sqref>O2:O3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2026-03-25T05:16:04Z</dcterms:modified>
</cp:coreProperties>
</file>