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5" r:id="rId1"/>
  </sheets>
  <externalReferences>
    <externalReference r:id="rId2"/>
  </externalReferenc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8" i="5" l="1"/>
  <c r="S8" i="5" s="1"/>
  <c r="T7" i="5"/>
  <c r="S7" i="5" s="1"/>
  <c r="T6" i="5"/>
  <c r="S6" i="5" s="1"/>
  <c r="T5" i="5"/>
  <c r="S5" i="5" s="1"/>
  <c r="T4" i="5"/>
  <c r="S4" i="5" s="1"/>
  <c r="T3" i="5"/>
  <c r="S3" i="5" s="1"/>
  <c r="T2" i="5"/>
  <c r="S2" i="5" s="1"/>
  <c r="AZ7" i="5" l="1"/>
  <c r="BB7" i="5" s="1"/>
  <c r="AZ6" i="5"/>
  <c r="AR6" i="5" s="1"/>
  <c r="AH7" i="5"/>
  <c r="AH6" i="5"/>
  <c r="AH4" i="5"/>
  <c r="BE8" i="5"/>
  <c r="BB8" i="5"/>
  <c r="AU8" i="5"/>
  <c r="AR8" i="5"/>
  <c r="AO8" i="5"/>
  <c r="AM8" i="5"/>
  <c r="AK8" i="5"/>
  <c r="AE8" i="5"/>
  <c r="AB8" i="5"/>
  <c r="AH8" i="5"/>
  <c r="AE7" i="5"/>
  <c r="AB7" i="5"/>
  <c r="BE6" i="5"/>
  <c r="BB6" i="5"/>
  <c r="AU6" i="5"/>
  <c r="AO6" i="5"/>
  <c r="AM6" i="5"/>
  <c r="AK6" i="5"/>
  <c r="AE6" i="5"/>
  <c r="AB6" i="5"/>
  <c r="BE5" i="5"/>
  <c r="BB5" i="5"/>
  <c r="AY5" i="5" s="1"/>
  <c r="AU5" i="5"/>
  <c r="AR5" i="5"/>
  <c r="AO5" i="5"/>
  <c r="AM5" i="5"/>
  <c r="AK5" i="5"/>
  <c r="AE5" i="5"/>
  <c r="AB5" i="5"/>
  <c r="BE4" i="5"/>
  <c r="BB4" i="5"/>
  <c r="AY4" i="5" s="1"/>
  <c r="AU4" i="5"/>
  <c r="AR4" i="5"/>
  <c r="AO4" i="5"/>
  <c r="AM4" i="5"/>
  <c r="AK4" i="5"/>
  <c r="AE4" i="5"/>
  <c r="AB4" i="5"/>
  <c r="AV5" i="5" l="1"/>
  <c r="AV8" i="5"/>
  <c r="AM7" i="5"/>
  <c r="BE7" i="5"/>
  <c r="AK7" i="5"/>
  <c r="AO7" i="5"/>
  <c r="AR7" i="5"/>
  <c r="AU7" i="5"/>
  <c r="AV6" i="5"/>
  <c r="AV4" i="5"/>
  <c r="AI7" i="5"/>
  <c r="AI8" i="5"/>
  <c r="AW8" i="5" s="1"/>
  <c r="AX8" i="5" s="1"/>
  <c r="BD8" i="5" s="1"/>
  <c r="AI4" i="5"/>
  <c r="AI6" i="5"/>
  <c r="AH5" i="5"/>
  <c r="AI5" i="5" s="1"/>
  <c r="AW5" i="5" s="1"/>
  <c r="AX5" i="5" s="1"/>
  <c r="BD5" i="5" s="1"/>
  <c r="AV7" i="5" l="1"/>
  <c r="AW7" i="5"/>
  <c r="AX7" i="5" s="1"/>
  <c r="BD7" i="5" s="1"/>
  <c r="AW6" i="5"/>
  <c r="AX6" i="5" s="1"/>
  <c r="BD6" i="5" s="1"/>
  <c r="AW4" i="5"/>
  <c r="AX4" i="5" s="1"/>
  <c r="BD4" i="5" s="1"/>
  <c r="AE2" i="5" l="1"/>
  <c r="BB3" i="5" l="1"/>
  <c r="AY3" i="5" s="1"/>
  <c r="BB2" i="5"/>
  <c r="AH3" i="5"/>
  <c r="BE3" i="5"/>
  <c r="AU3" i="5"/>
  <c r="AR3" i="5"/>
  <c r="AO3" i="5"/>
  <c r="AM3" i="5"/>
  <c r="AK3" i="5"/>
  <c r="AB3" i="5"/>
  <c r="AE3" i="5" s="1"/>
  <c r="BE2" i="5"/>
  <c r="AU2" i="5"/>
  <c r="AR2" i="5"/>
  <c r="AO2" i="5"/>
  <c r="AM2" i="5"/>
  <c r="AK2" i="5"/>
  <c r="AH2" i="5"/>
  <c r="AB2" i="5"/>
  <c r="AI2" i="5" l="1"/>
  <c r="AI3" i="5"/>
  <c r="AV2" i="5"/>
  <c r="AV3" i="5"/>
  <c r="AW3" i="5" l="1"/>
  <c r="AX3" i="5" s="1"/>
  <c r="BD3" i="5" s="1"/>
  <c r="AW2" i="5"/>
  <c r="AX2" i="5" s="1"/>
  <c r="BD2" i="5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(Value)]*[DA %]</t>
        </r>
      </text>
    </comment>
    <comment ref="AL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N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R1" authorId="0" shapeId="0">
      <text>
        <r>
          <rPr>
            <sz val="11"/>
            <rFont val="Calibri"/>
            <family val="2"/>
          </rPr>
          <t>[JLA FOB CA/GA Price Quote (Value)]*[Load 1 %]</t>
        </r>
      </text>
    </comment>
    <comment ref="AU1" authorId="0" shapeId="0">
      <text>
        <r>
          <rPr>
            <sz val="11"/>
            <rFont val="Calibri"/>
            <family val="2"/>
          </rPr>
          <t>[JLA FOB CA/GA Price Quote (Value)]*[Load 2 %]</t>
        </r>
      </text>
    </comment>
    <comment ref="AV1" authorId="0" shapeId="0">
      <text>
        <r>
          <rPr>
            <sz val="11"/>
            <rFont val="Calibri"/>
            <family val="2"/>
          </rPr>
          <t>[DA $]+[General Load $]+[Warehouse Charge $]+[Load 1 $ (Fashion)]+[Load 2 $ (Fashion)]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AY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  <comment ref="BD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<sst xmlns="http://schemas.openxmlformats.org/spreadsheetml/2006/main" count="141" uniqueCount="98">
  <si>
    <t>Brand</t>
  </si>
  <si>
    <t>Package Type</t>
  </si>
  <si>
    <t>Licensor</t>
  </si>
  <si>
    <t>Normal</t>
  </si>
  <si>
    <t>NORMAL PILLOW</t>
  </si>
  <si>
    <t>Celebrate Home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</si>
  <si>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</si>
  <si>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</si>
  <si>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</si>
  <si>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</si>
  <si>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</si>
  <si>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</si>
  <si>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</si>
  <si>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</si>
  <si>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</si>
  <si>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</si>
  <si>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</si>
  <si>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</si>
  <si>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</si>
  <si>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</si>
  <si>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</si>
  <si>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</si>
  <si>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</si>
  <si>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</si>
  <si>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</si>
  <si>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</si>
  <si>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</si>
  <si>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</si>
  <si>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</si>
  <si>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</si>
  <si>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</si>
  <si>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</si>
  <si>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</si>
  <si>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</si>
  <si>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</si>
  <si>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</si>
  <si>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</si>
  <si>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</si>
  <si>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</si>
  <si>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</si>
  <si>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</si>
  <si>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</si>
  <si>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</si>
  <si>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</si>
  <si>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</si>
  <si>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</si>
  <si>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</si>
  <si>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</si>
  <si>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</si>
  <si>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</si>
  <si>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FOB CA/GA Price Quote (Formula)</t>
  </si>
  <si>
    <t>JLA FOB CA/GA Price Quote (Value)</t>
  </si>
  <si>
    <t>Suggested Retail Price</t>
  </si>
  <si>
    <t>Retailer Markup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</si>
  <si>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</si>
  <si>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</si>
  <si>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</si>
  <si>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</si>
  <si>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</si>
  <si>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</si>
  <si>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</si>
  <si>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 xml:space="preserve">18x18" </t>
  </si>
  <si>
    <t>9404.90.2060</t>
    <phoneticPr fontId="9" type="noConversion"/>
  </si>
  <si>
    <t>9404.90.2000</t>
    <phoneticPr fontId="9" type="noConversion"/>
  </si>
  <si>
    <t>Embroidered Light Strip Pillow</t>
    <phoneticPr fontId="12" type="noConversion"/>
  </si>
  <si>
    <t>Gift Cats Pillow</t>
    <phoneticPr fontId="12" type="noConversion"/>
  </si>
  <si>
    <t>Stitched Edging pillow</t>
    <phoneticPr fontId="12" type="noConversion"/>
  </si>
  <si>
    <t>Christmas Bow pillow</t>
    <phoneticPr fontId="12" type="noConversion"/>
  </si>
  <si>
    <t>Plushed Edged Christmas Tree Pillow</t>
    <phoneticPr fontId="12" type="noConversion"/>
  </si>
  <si>
    <t>Christmas Tree Sequins Embroidery Pillow</t>
    <phoneticPr fontId="12" type="noConversion"/>
  </si>
  <si>
    <t>Santa Envelope Pillow</t>
    <phoneticPr fontId="12" type="noConversion"/>
  </si>
  <si>
    <t>embroidered pillow</t>
    <phoneticPr fontId="9" type="noConversion"/>
  </si>
  <si>
    <t>embroidery and print pillow</t>
    <phoneticPr fontId="9" type="noConversion"/>
  </si>
  <si>
    <t>embroidered with stitched edge pillow</t>
    <phoneticPr fontId="9" type="noConversion"/>
  </si>
  <si>
    <t>Bow pillow</t>
    <phoneticPr fontId="9" type="noConversion"/>
  </si>
  <si>
    <t>plushed edged pillow</t>
    <phoneticPr fontId="9" type="noConversion"/>
  </si>
  <si>
    <t>Sequins embroidery pillow</t>
    <phoneticPr fontId="9" type="noConversion"/>
  </si>
  <si>
    <t>pintuck pillow</t>
    <phoneticPr fontId="9" type="noConversion"/>
  </si>
  <si>
    <t>100% polyester 210gsm solid velvet, with terry embroidery.Invisible zipper</t>
    <phoneticPr fontId="12" type="noConversion"/>
  </si>
  <si>
    <t>100% polyester 180gsm printed mink,shaped gusset pillow with embroidery and
piping.Invisible zipper</t>
    <phoneticPr fontId="12" type="noConversion"/>
  </si>
  <si>
    <t>95% Polyester / 5% Linen, 180 GSM poly-linen woven fabric,finished with zigzag stitch edge and chain stitch embroidery.Invisible zipper</t>
    <phoneticPr fontId="12" type="noConversion"/>
  </si>
  <si>
    <t>100% polyester 210gsm solid velvet, with Decorative bow,Invisible zipper</t>
    <phoneticPr fontId="12" type="noConversion"/>
  </si>
  <si>
    <t>80/20 polyester-cotton blended fabric, finished with plush edging and embroidery.Invisible zipper</t>
    <phoneticPr fontId="12" type="noConversion"/>
  </si>
  <si>
    <t>100% polyester 210gsm solid velvet, Embroidered with sequins. Invisible zipper</t>
    <phoneticPr fontId="12" type="noConversion"/>
  </si>
  <si>
    <t>Solid dyed 100% cotton plain
weave base fabric, with
envelope-style decoration
made of 100% cotton printed
slub fabric, finished with
embroidery. Invisible zipper</t>
    <phoneticPr fontId="12" type="noConversion"/>
  </si>
  <si>
    <t>14x18+2in</t>
    <phoneticPr fontId="12" type="noConversion"/>
  </si>
  <si>
    <t>18x18''</t>
    <phoneticPr fontId="9" type="noConversion"/>
  </si>
  <si>
    <t>12x16"</t>
    <phoneticPr fontId="12" type="noConversion"/>
  </si>
  <si>
    <t>Multi</t>
    <phoneticPr fontId="9" type="noConversion"/>
  </si>
  <si>
    <t>Red</t>
    <phoneticPr fontId="9" type="noConversion"/>
  </si>
  <si>
    <t>Green</t>
    <phoneticPr fontId="9" type="noConversion"/>
  </si>
  <si>
    <t>BK30-4034</t>
    <phoneticPr fontId="9" type="noConversion"/>
  </si>
  <si>
    <t>BK30-4035</t>
  </si>
  <si>
    <t>BK30-4036</t>
  </si>
  <si>
    <t>BK30-4037</t>
  </si>
  <si>
    <t>BK30-4038</t>
  </si>
  <si>
    <t>BK30-4039</t>
  </si>
  <si>
    <t>BK30-4040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</si>
</sst>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_(&quot;$&quot;* #,##0.00_);_(&quot;$&quot;* \(#,##0.00\);_(&quot;$&quot;* &quot;-&quot;??_);_(@_)"/>
    <numFmt numFmtId="177" formatCode="&quot;$&quot;#,##0.00"/>
    <numFmt numFmtId="179" formatCode="0.0"/>
    <numFmt numFmtId="180" formatCode="0.000"/>
    <numFmt numFmtId="181" formatCode="_([$$-409]* #,##0.00_);_([$$-409]* \(#,##0.00\);_([$$-409]* &quot;-&quot;??_);_(@_)"/>
    <numFmt numFmtId="182" formatCode="0.00_);[Red]\(0.00\)"/>
  </numFmts>
  <fonts count="1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sz val="8"/>
      <name val="Calibri"/>
      <family val="2"/>
    </font>
    <font>
      <b/>
      <sz val="10"/>
      <color indexed="12"/>
      <name val="Arial"/>
      <family val="2"/>
    </font>
    <font>
      <sz val="11"/>
      <color rgb="FFFF0000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8"/>
      <name val="Arial"/>
      <family val="2"/>
    </font>
    <font>
      <sz val="9"/>
      <name val="等线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181" fontId="0" fillId="0" borderId="0"/>
    <xf numFmtId="181" fontId="3" fillId="0" borderId="0"/>
    <xf numFmtId="181" fontId="3" fillId="0" borderId="0"/>
    <xf numFmtId="181" fontId="3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1" fontId="2" fillId="0" borderId="0"/>
    <xf numFmtId="181" fontId="3" fillId="0" borderId="0"/>
    <xf numFmtId="181" fontId="10" fillId="0" borderId="0"/>
    <xf numFmtId="181" fontId="10" fillId="0" borderId="0" applyFont="0" applyFill="0" applyBorder="0" applyAlignment="0" applyProtection="0">
      <alignment vertical="center"/>
    </xf>
  </cellStyleXfs>
  <cellXfs count="64">
    <xf numFmtId="181" fontId="0" fillId="0" borderId="0" xfId="0"/>
    <xf numFmtId="181" fontId="0" fillId="0" borderId="1" xfId="0" applyBorder="1" applyAlignment="1">
      <alignment wrapText="1"/>
    </xf>
    <xf numFmtId="181" fontId="0" fillId="0" borderId="0" xfId="0" applyAlignment="1">
      <alignment wrapText="1"/>
    </xf>
    <xf numFmtId="181" fontId="0" fillId="0" borderId="0" xfId="0" applyAlignment="1">
      <alignment horizontal="center" wrapText="1"/>
    </xf>
    <xf numFmtId="181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181" fontId="1" fillId="0" borderId="1" xfId="0" applyFont="1" applyBorder="1" applyAlignment="1">
      <alignment horizontal="center" wrapText="1"/>
    </xf>
    <xf numFmtId="181" fontId="1" fillId="5" borderId="1" xfId="0" applyFont="1" applyFill="1" applyBorder="1" applyAlignment="1">
      <alignment horizontal="center" wrapText="1"/>
    </xf>
    <xf numFmtId="181" fontId="5" fillId="5" borderId="1" xfId="0" applyFont="1" applyFill="1" applyBorder="1" applyAlignment="1">
      <alignment horizontal="center" wrapText="1"/>
    </xf>
    <xf numFmtId="181" fontId="1" fillId="4" borderId="1" xfId="0" applyNumberFormat="1" applyFont="1" applyFill="1" applyBorder="1" applyAlignment="1">
      <alignment horizontal="center" wrapText="1"/>
    </xf>
    <xf numFmtId="2" fontId="1" fillId="4" borderId="1" xfId="0" applyNumberFormat="1" applyFont="1" applyFill="1" applyBorder="1" applyAlignment="1">
      <alignment horizontal="center" wrapText="1"/>
    </xf>
    <xf numFmtId="177" fontId="7" fillId="4" borderId="1" xfId="1" applyNumberFormat="1" applyFont="1" applyFill="1" applyBorder="1" applyAlignment="1">
      <alignment wrapText="1"/>
    </xf>
    <xf numFmtId="177" fontId="1" fillId="6" borderId="2" xfId="0" applyNumberFormat="1" applyFont="1" applyFill="1" applyBorder="1" applyAlignment="1">
      <alignment horizontal="center" wrapText="1"/>
    </xf>
    <xf numFmtId="177" fontId="1" fillId="4" borderId="1" xfId="0" applyNumberFormat="1" applyFont="1" applyFill="1" applyBorder="1" applyAlignment="1">
      <alignment horizontal="center" wrapText="1"/>
    </xf>
    <xf numFmtId="181" fontId="5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177" fontId="7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7" fontId="7" fillId="5" borderId="1" xfId="1" applyNumberFormat="1" applyFont="1" applyFill="1" applyBorder="1" applyAlignment="1">
      <alignment wrapText="1"/>
    </xf>
    <xf numFmtId="181" fontId="5" fillId="0" borderId="0" xfId="0" applyFont="1" applyAlignment="1">
      <alignment horizontal="center" wrapText="1"/>
    </xf>
    <xf numFmtId="177" fontId="7" fillId="3" borderId="1" xfId="1" applyNumberFormat="1" applyFont="1" applyFill="1" applyBorder="1" applyAlignment="1">
      <alignment wrapText="1"/>
    </xf>
    <xf numFmtId="10" fontId="7" fillId="3" borderId="1" xfId="1" applyNumberFormat="1" applyFont="1" applyFill="1" applyBorder="1" applyAlignment="1">
      <alignment wrapText="1"/>
    </xf>
    <xf numFmtId="177" fontId="4" fillId="7" borderId="1" xfId="1" applyNumberFormat="1" applyFont="1" applyFill="1" applyBorder="1" applyAlignment="1">
      <alignment wrapText="1"/>
    </xf>
    <xf numFmtId="177" fontId="1" fillId="3" borderId="1" xfId="0" applyNumberFormat="1" applyFont="1" applyFill="1" applyBorder="1" applyAlignment="1">
      <alignment horizontal="center" wrapText="1"/>
    </xf>
    <xf numFmtId="177" fontId="1" fillId="0" borderId="1" xfId="0" applyNumberFormat="1" applyFont="1" applyBorder="1" applyAlignment="1">
      <alignment horizontal="center" wrapText="1"/>
    </xf>
    <xf numFmtId="181" fontId="0" fillId="0" borderId="1" xfId="0" applyBorder="1" applyAlignment="1">
      <alignment horizontal="center" wrapText="1"/>
    </xf>
    <xf numFmtId="181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4" applyNumberFormat="1" applyFon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77" fontId="0" fillId="2" borderId="3" xfId="0" applyNumberFormat="1" applyFill="1" applyBorder="1" applyAlignment="1">
      <alignment wrapText="1"/>
    </xf>
    <xf numFmtId="181" fontId="1" fillId="5" borderId="1" xfId="6" applyFont="1" applyFill="1" applyBorder="1" applyAlignment="1">
      <alignment horizontal="center" wrapText="1"/>
    </xf>
    <xf numFmtId="181" fontId="1" fillId="8" borderId="1" xfId="0" applyFont="1" applyFill="1" applyBorder="1" applyAlignment="1">
      <alignment horizontal="center" wrapText="1"/>
    </xf>
    <xf numFmtId="181" fontId="5" fillId="8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1" fillId="0" borderId="1" xfId="0" applyNumberFormat="1" applyFont="1" applyBorder="1" applyAlignment="1">
      <alignment horizontal="center" wrapText="1"/>
    </xf>
    <xf numFmtId="10" fontId="1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7" fillId="0" borderId="1" xfId="1" applyNumberFormat="1" applyFont="1" applyBorder="1" applyAlignment="1">
      <alignment wrapText="1"/>
    </xf>
    <xf numFmtId="181" fontId="2" fillId="0" borderId="1" xfId="0" applyFont="1" applyBorder="1" applyAlignment="1">
      <alignment wrapText="1"/>
    </xf>
    <xf numFmtId="2" fontId="8" fillId="0" borderId="1" xfId="0" applyNumberFormat="1" applyFont="1" applyBorder="1" applyAlignment="1">
      <alignment wrapText="1"/>
    </xf>
    <xf numFmtId="177" fontId="8" fillId="2" borderId="1" xfId="0" applyNumberFormat="1" applyFont="1" applyFill="1" applyBorder="1" applyAlignment="1">
      <alignment wrapText="1"/>
    </xf>
    <xf numFmtId="10" fontId="8" fillId="2" borderId="1" xfId="5" applyNumberFormat="1" applyFont="1" applyFill="1" applyBorder="1" applyAlignment="1">
      <alignment wrapText="1"/>
    </xf>
    <xf numFmtId="181" fontId="0" fillId="5" borderId="1" xfId="0" applyFill="1" applyBorder="1" applyAlignment="1">
      <alignment wrapText="1"/>
    </xf>
    <xf numFmtId="177" fontId="8" fillId="0" borderId="2" xfId="0" applyNumberFormat="1" applyFont="1" applyBorder="1" applyAlignment="1">
      <alignment wrapText="1"/>
    </xf>
    <xf numFmtId="181" fontId="11" fillId="0" borderId="1" xfId="7" applyFont="1" applyBorder="1" applyAlignment="1">
      <alignment horizontal="left" vertical="center" wrapText="1"/>
    </xf>
    <xf numFmtId="181" fontId="11" fillId="0" borderId="1" xfId="2" applyFont="1" applyBorder="1" applyAlignment="1" applyProtection="1">
      <alignment horizontal="left" vertical="center" wrapText="1"/>
      <protection locked="0"/>
    </xf>
    <xf numFmtId="182" fontId="2" fillId="9" borderId="1" xfId="0" applyNumberFormat="1" applyFont="1" applyFill="1" applyBorder="1" applyAlignment="1">
      <alignment horizontal="center" vertical="center"/>
    </xf>
    <xf numFmtId="182" fontId="2" fillId="0" borderId="1" xfId="0" applyNumberFormat="1" applyFont="1" applyBorder="1" applyAlignment="1">
      <alignment horizontal="center" vertical="center" wrapText="1"/>
    </xf>
    <xf numFmtId="181" fontId="6" fillId="0" borderId="1" xfId="0" applyFon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80" fontId="2" fillId="2" borderId="1" xfId="0" applyNumberFormat="1" applyFont="1" applyFill="1" applyBorder="1" applyAlignment="1">
      <alignment wrapText="1"/>
    </xf>
    <xf numFmtId="177" fontId="2" fillId="2" borderId="1" xfId="0" applyNumberFormat="1" applyFont="1" applyFill="1" applyBorder="1" applyAlignment="1">
      <alignment wrapText="1"/>
    </xf>
    <xf numFmtId="10" fontId="2" fillId="0" borderId="1" xfId="0" applyNumberFormat="1" applyFont="1" applyBorder="1" applyAlignment="1">
      <alignment wrapText="1"/>
    </xf>
    <xf numFmtId="181" fontId="3" fillId="5" borderId="1" xfId="0" applyFont="1" applyFill="1" applyBorder="1"/>
    <xf numFmtId="0" fontId="0" fillId="0" borderId="1" xfId="0" applyNumberFormat="1" applyBorder="1" applyAlignment="1">
      <alignment wrapText="1"/>
    </xf>
  </cellXfs>
  <cellStyles count="10">
    <cellStyle name="Currency 2" xfId="4"/>
    <cellStyle name="Currency_Sheet1 2" xfId="9"/>
    <cellStyle name="Normal 2" xfId="6"/>
    <cellStyle name="Normal 2 18 2" xfId="1"/>
    <cellStyle name="Normal_Copy of Request For Quote -- updated by VV on 043008 FINAL FINAL (4) 2" xfId="8"/>
    <cellStyle name="Normal_Sheet1" xfId="7"/>
    <cellStyle name="Percent 2" xfId="5"/>
    <cellStyle name="Style 1" xfId="3"/>
    <cellStyle name="常规" xfId="0" builtinId="0"/>
    <cellStyle name="样式 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65975</xdr:colOff>
      <xdr:row>1</xdr:row>
      <xdr:rowOff>32987</xdr:rowOff>
    </xdr:from>
    <xdr:to>
      <xdr:col>1</xdr:col>
      <xdr:colOff>816545</xdr:colOff>
      <xdr:row>1</xdr:row>
      <xdr:rowOff>765515</xdr:rowOff>
    </xdr:to>
    <xdr:pic>
      <xdr:nvPicPr>
        <xdr:cNvPr id="4" name="ID_8EC3D28B5B464CB49F16F24B17DF70EA">
          <a:extLst>
            <a:ext uri="{FF2B5EF4-FFF2-40B4-BE49-F238E27FC236}">
              <a16:creationId xmlns="" xmlns:a16="http://schemas.microsoft.com/office/drawing/2014/main" id="{D24DA753-B242-4BA8-A49A-CA89EB6A33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5196" y="1426688"/>
          <a:ext cx="750570" cy="73252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49481</xdr:colOff>
      <xdr:row>2</xdr:row>
      <xdr:rowOff>41234</xdr:rowOff>
    </xdr:from>
    <xdr:to>
      <xdr:col>1</xdr:col>
      <xdr:colOff>821287</xdr:colOff>
      <xdr:row>2</xdr:row>
      <xdr:rowOff>745282</xdr:rowOff>
    </xdr:to>
    <xdr:pic>
      <xdr:nvPicPr>
        <xdr:cNvPr id="5" name="ID_C8F785462980404F80F34B95E8C1C966">
          <a:extLst>
            <a:ext uri="{FF2B5EF4-FFF2-40B4-BE49-F238E27FC236}">
              <a16:creationId xmlns="" xmlns:a16="http://schemas.microsoft.com/office/drawing/2014/main" id="{EE7F8535-2EB5-4DB8-B5F0-0A089CACA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8702" y="2350325"/>
          <a:ext cx="771806" cy="70404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82467</xdr:colOff>
      <xdr:row>3</xdr:row>
      <xdr:rowOff>57727</xdr:rowOff>
    </xdr:from>
    <xdr:to>
      <xdr:col>1</xdr:col>
      <xdr:colOff>878661</xdr:colOff>
      <xdr:row>3</xdr:row>
      <xdr:rowOff>778162</xdr:rowOff>
    </xdr:to>
    <xdr:pic>
      <xdr:nvPicPr>
        <xdr:cNvPr id="7" name="ID_5114F37A70984144A86461324C14A3DC">
          <a:extLst>
            <a:ext uri="{FF2B5EF4-FFF2-40B4-BE49-F238E27FC236}">
              <a16:creationId xmlns="" xmlns:a16="http://schemas.microsoft.com/office/drawing/2014/main" id="{85450FD0-E9E4-465D-B011-22741FE6C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1688" y="3282208"/>
          <a:ext cx="796194" cy="720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32988</xdr:colOff>
      <xdr:row>4</xdr:row>
      <xdr:rowOff>16495</xdr:rowOff>
    </xdr:from>
    <xdr:to>
      <xdr:col>1</xdr:col>
      <xdr:colOff>831584</xdr:colOff>
      <xdr:row>4</xdr:row>
      <xdr:rowOff>700975</xdr:rowOff>
    </xdr:to>
    <xdr:pic>
      <xdr:nvPicPr>
        <xdr:cNvPr id="9" name="ID_C857A7D02F7943B2B6B8EDFADA15FE22">
          <a:extLst>
            <a:ext uri="{FF2B5EF4-FFF2-40B4-BE49-F238E27FC236}">
              <a16:creationId xmlns="" xmlns:a16="http://schemas.microsoft.com/office/drawing/2014/main" id="{68A2A30D-2A7E-40F2-8EC1-747483F76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2209" y="4040911"/>
          <a:ext cx="798596" cy="684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65975</xdr:colOff>
      <xdr:row>5</xdr:row>
      <xdr:rowOff>16494</xdr:rowOff>
    </xdr:from>
    <xdr:to>
      <xdr:col>1</xdr:col>
      <xdr:colOff>717468</xdr:colOff>
      <xdr:row>5</xdr:row>
      <xdr:rowOff>751522</xdr:rowOff>
    </xdr:to>
    <xdr:pic>
      <xdr:nvPicPr>
        <xdr:cNvPr id="10" name="ID_972B5D8374A24CC0B6796B12766ABCB1">
          <a:extLst>
            <a:ext uri="{FF2B5EF4-FFF2-40B4-BE49-F238E27FC236}">
              <a16:creationId xmlns="" xmlns:a16="http://schemas.microsoft.com/office/drawing/2014/main" id="{4CB7F04A-F471-4A0E-A95D-7181FAF46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75196" y="4840845"/>
          <a:ext cx="651493" cy="73502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32987</xdr:colOff>
      <xdr:row>6</xdr:row>
      <xdr:rowOff>24741</xdr:rowOff>
    </xdr:from>
    <xdr:to>
      <xdr:col>1</xdr:col>
      <xdr:colOff>974823</xdr:colOff>
      <xdr:row>6</xdr:row>
      <xdr:rowOff>705827</xdr:rowOff>
    </xdr:to>
    <xdr:pic>
      <xdr:nvPicPr>
        <xdr:cNvPr id="11" name="ID_2DCA4551A38E4D319631193D95AD3C75">
          <a:extLst>
            <a:ext uri="{FF2B5EF4-FFF2-40B4-BE49-F238E27FC236}">
              <a16:creationId xmlns="" xmlns:a16="http://schemas.microsoft.com/office/drawing/2014/main" id="{8067037A-9943-4B25-A0E9-DF985F8123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42208" y="5649027"/>
          <a:ext cx="941836" cy="68108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49481</xdr:colOff>
      <xdr:row>7</xdr:row>
      <xdr:rowOff>98961</xdr:rowOff>
    </xdr:from>
    <xdr:to>
      <xdr:col>1</xdr:col>
      <xdr:colOff>1072467</xdr:colOff>
      <xdr:row>7</xdr:row>
      <xdr:rowOff>684481</xdr:rowOff>
    </xdr:to>
    <xdr:pic>
      <xdr:nvPicPr>
        <xdr:cNvPr id="12" name="ID_AE038A9F5B6F44EF9D75DD1016194152">
          <a:extLst>
            <a:ext uri="{FF2B5EF4-FFF2-40B4-BE49-F238E27FC236}">
              <a16:creationId xmlns="" xmlns:a16="http://schemas.microsoft.com/office/drawing/2014/main" id="{C7882E40-56FA-4FA3-ACFE-F003677CE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58702" y="6523182"/>
          <a:ext cx="1022986" cy="5855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mmitment%202025%20Fashion%20Domestic%20Warehouse-Belk%20Holiday%20Dec%20Pillow-Mar14th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  <sheetName val="Zealtex"/>
    </sheetNames>
    <sheetDataSet>
      <sheetData sheetId="0"/>
      <sheetData sheetId="1"/>
      <sheetData sheetId="2"/>
      <sheetData sheetId="3"/>
      <sheetData sheetId="4">
        <row r="4">
          <cell r="H4">
            <v>3.04</v>
          </cell>
        </row>
        <row r="5">
          <cell r="H5">
            <v>2.56</v>
          </cell>
        </row>
        <row r="7">
          <cell r="H7">
            <v>3.63</v>
          </cell>
        </row>
        <row r="9">
          <cell r="H9">
            <v>2.72</v>
          </cell>
        </row>
        <row r="10">
          <cell r="H10">
            <v>2.76</v>
          </cell>
        </row>
        <row r="11">
          <cell r="H11">
            <v>2.74</v>
          </cell>
        </row>
        <row r="13">
          <cell r="H13">
            <v>2.87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9"/>
  <sheetViews>
    <sheetView tabSelected="1" zoomScale="66" zoomScaleNormal="66" workbookViewId="0">
      <selection activeCell="A2" sqref="A1:XFD2"/>
    </sheetView>
  </sheetViews>
  <sheetFormatPr defaultColWidth="9.140625" defaultRowHeight="15"/>
  <cols>
    <col min="1" max="1" width="10.140625" style="3" customWidth="1"/>
    <col min="2" max="2" width="15.7109375" style="2" customWidth="1"/>
    <col min="3" max="3" width="4.85546875" style="2" customWidth="1"/>
    <col min="4" max="4" width="6.7109375" style="2" customWidth="1"/>
    <col min="5" max="5" width="5" style="2" customWidth="1"/>
    <col min="6" max="6" width="11.42578125" style="2" customWidth="1"/>
    <col min="7" max="7" width="9.140625" style="2" customWidth="1"/>
    <col min="8" max="8" width="13.7109375" style="2" customWidth="1"/>
    <col min="9" max="9" width="12.28515625" style="2" customWidth="1"/>
    <col min="10" max="10" width="25.42578125" style="2" customWidth="1"/>
    <col min="11" max="11" width="10.85546875" style="2" customWidth="1"/>
    <col min="12" max="12" width="8.42578125" style="2" customWidth="1"/>
    <col min="13" max="13" width="6.140625" style="2" customWidth="1"/>
    <col min="14" max="14" width="19.5703125" style="2" customWidth="1"/>
    <col min="15" max="15" width="15.28515625" style="2" customWidth="1"/>
    <col min="16" max="16" width="8.85546875" style="2" customWidth="1"/>
    <col min="17" max="17" width="9.7109375" style="4" customWidth="1"/>
    <col min="18" max="18" width="8" style="5" customWidth="1"/>
    <col min="19" max="19" width="12" style="6" customWidth="1"/>
    <col min="20" max="20" width="8.5703125" style="6" customWidth="1"/>
    <col min="21" max="21" width="8.140625" style="6" customWidth="1"/>
    <col min="22" max="22" width="9.42578125" style="2" customWidth="1"/>
    <col min="23" max="23" width="8.140625" style="42" customWidth="1"/>
    <col min="24" max="24" width="8.7109375" style="42" customWidth="1"/>
    <col min="25" max="25" width="7.140625" style="42" customWidth="1"/>
    <col min="26" max="26" width="9" style="5" customWidth="1"/>
    <col min="27" max="27" width="6.28515625" style="7" customWidth="1"/>
    <col min="28" max="28" width="10" style="45" customWidth="1"/>
    <col min="29" max="29" width="9.85546875" style="7" customWidth="1"/>
    <col min="30" max="30" width="15.42578125" style="2" customWidth="1"/>
    <col min="31" max="31" width="8.85546875" style="6" customWidth="1"/>
    <col min="32" max="32" width="14.7109375" style="2" customWidth="1"/>
    <col min="33" max="33" width="8.42578125" style="8" customWidth="1"/>
    <col min="34" max="34" width="9" style="6" customWidth="1"/>
    <col min="35" max="35" width="8.42578125" style="6" customWidth="1"/>
    <col min="36" max="36" width="7.85546875" style="8" customWidth="1"/>
    <col min="37" max="37" width="5.85546875" style="6" customWidth="1"/>
    <col min="38" max="38" width="8.140625" style="8" customWidth="1"/>
    <col min="39" max="39" width="9.28515625" style="6" customWidth="1"/>
    <col min="40" max="40" width="11.5703125" style="8" customWidth="1"/>
    <col min="41" max="41" width="10.85546875" style="6" customWidth="1"/>
    <col min="42" max="42" width="9.5703125" style="2" customWidth="1"/>
    <col min="43" max="43" width="9.5703125" style="8" customWidth="1"/>
    <col min="44" max="44" width="6.42578125" style="6" customWidth="1"/>
    <col min="45" max="45" width="9.5703125" style="6" customWidth="1"/>
    <col min="46" max="46" width="8.28515625" style="8" customWidth="1"/>
    <col min="47" max="47" width="7.140625" style="8" customWidth="1"/>
    <col min="48" max="48" width="7.85546875" style="6" customWidth="1"/>
    <col min="49" max="49" width="9.5703125" style="6" customWidth="1"/>
    <col min="50" max="50" width="7.7109375" style="6" customWidth="1"/>
    <col min="51" max="51" width="12.140625" style="8" customWidth="1"/>
    <col min="52" max="52" width="12.140625" style="6" customWidth="1"/>
    <col min="53" max="53" width="9.140625" style="2" customWidth="1"/>
    <col min="54" max="55" width="9.140625" style="2"/>
    <col min="56" max="57" width="14.5703125" style="6" customWidth="1"/>
    <col min="58" max="58" width="11.140625" style="2" bestFit="1" customWidth="1"/>
    <col min="59" max="16384" width="9.140625" style="2"/>
  </cols>
  <sheetData>
    <row r="1" spans="1:57" ht="68.099999999999994" customHeight="1">
      <c r="A1" s="11" t="s">
        <v>6</v>
      </c>
      <c r="B1" s="11" t="s">
        <v>7</v>
      </c>
      <c r="C1" s="40" t="s">
        <v>8</v>
      </c>
      <c r="D1" s="41" t="s">
        <v>0</v>
      </c>
      <c r="E1" s="41" t="s">
        <v>2</v>
      </c>
      <c r="F1" s="13" t="s">
        <v>57</v>
      </c>
      <c r="G1" s="40" t="s">
        <v>9</v>
      </c>
      <c r="H1" s="12" t="s">
        <v>10</v>
      </c>
      <c r="I1" s="39" t="s">
        <v>59</v>
      </c>
      <c r="J1" s="12" t="s">
        <v>11</v>
      </c>
      <c r="K1" s="12" t="s">
        <v>12</v>
      </c>
      <c r="L1" s="12" t="s">
        <v>13</v>
      </c>
      <c r="M1" s="40" t="s">
        <v>14</v>
      </c>
      <c r="N1" s="40" t="s">
        <v>15</v>
      </c>
      <c r="O1" s="40" t="s">
        <v>16</v>
      </c>
      <c r="P1" s="39" t="s">
        <v>60</v>
      </c>
      <c r="Q1" s="14" t="s">
        <v>17</v>
      </c>
      <c r="R1" s="15" t="s">
        <v>18</v>
      </c>
      <c r="S1" s="16" t="s">
        <v>19</v>
      </c>
      <c r="T1" s="17" t="s">
        <v>20</v>
      </c>
      <c r="U1" s="18" t="s">
        <v>21</v>
      </c>
      <c r="V1" s="19" t="s">
        <v>1</v>
      </c>
      <c r="W1" s="43" t="s">
        <v>22</v>
      </c>
      <c r="X1" s="43" t="s">
        <v>23</v>
      </c>
      <c r="Y1" s="43" t="s">
        <v>24</v>
      </c>
      <c r="Z1" s="20" t="s">
        <v>25</v>
      </c>
      <c r="AA1" s="21" t="s">
        <v>26</v>
      </c>
      <c r="AB1" s="46" t="s">
        <v>27</v>
      </c>
      <c r="AC1" s="22" t="s">
        <v>28</v>
      </c>
      <c r="AD1" s="11" t="s">
        <v>29</v>
      </c>
      <c r="AE1" s="23" t="s">
        <v>30</v>
      </c>
      <c r="AF1" s="11" t="s">
        <v>31</v>
      </c>
      <c r="AG1" s="24" t="s">
        <v>32</v>
      </c>
      <c r="AH1" s="25" t="s">
        <v>33</v>
      </c>
      <c r="AI1" s="23" t="s">
        <v>34</v>
      </c>
      <c r="AJ1" s="24" t="s">
        <v>35</v>
      </c>
      <c r="AK1" s="23" t="s">
        <v>36</v>
      </c>
      <c r="AL1" s="24" t="s">
        <v>37</v>
      </c>
      <c r="AM1" s="23" t="s">
        <v>38</v>
      </c>
      <c r="AN1" s="24" t="s">
        <v>39</v>
      </c>
      <c r="AO1" s="23" t="s">
        <v>40</v>
      </c>
      <c r="AP1" s="19" t="s">
        <v>41</v>
      </c>
      <c r="AQ1" s="24" t="s">
        <v>42</v>
      </c>
      <c r="AR1" s="23" t="s">
        <v>43</v>
      </c>
      <c r="AS1" s="26" t="s">
        <v>44</v>
      </c>
      <c r="AT1" s="44" t="s">
        <v>45</v>
      </c>
      <c r="AU1" s="23" t="s">
        <v>46</v>
      </c>
      <c r="AV1" s="23" t="s">
        <v>47</v>
      </c>
      <c r="AW1" s="27" t="s">
        <v>48</v>
      </c>
      <c r="AX1" s="28" t="s">
        <v>49</v>
      </c>
      <c r="AY1" s="27" t="s">
        <v>50</v>
      </c>
      <c r="AZ1" s="29" t="s">
        <v>51</v>
      </c>
      <c r="BA1" s="30" t="s">
        <v>52</v>
      </c>
      <c r="BB1" s="30" t="s">
        <v>53</v>
      </c>
      <c r="BC1" s="11" t="s">
        <v>54</v>
      </c>
      <c r="BD1" s="31" t="s">
        <v>55</v>
      </c>
      <c r="BE1" s="31" t="s">
        <v>56</v>
      </c>
    </row>
    <row r="2" spans="1:57" ht="51.6" customHeight="1">
      <c r="A2" s="32">
        <v>1</v>
      </c>
      <c r="B2" s="1"/>
      <c r="C2" s="1"/>
      <c r="D2" s="1" t="s">
        <v>5</v>
      </c>
      <c r="E2" s="1"/>
      <c r="F2" s="1" t="s">
        <v>4</v>
      </c>
      <c r="G2" s="53" t="s">
        <v>64</v>
      </c>
      <c r="H2" s="47" t="s">
        <v>71</v>
      </c>
      <c r="I2" s="47" t="s">
        <v>71</v>
      </c>
      <c r="J2" s="53" t="s">
        <v>78</v>
      </c>
      <c r="K2" s="54" t="s">
        <v>86</v>
      </c>
      <c r="L2" s="47" t="s">
        <v>88</v>
      </c>
      <c r="M2" s="1"/>
      <c r="N2" s="62" t="s">
        <v>91</v>
      </c>
      <c r="O2" s="51"/>
      <c r="P2" s="1" t="s">
        <v>58</v>
      </c>
      <c r="Q2" s="33"/>
      <c r="R2" s="34"/>
      <c r="S2" s="35">
        <f>T2</f>
        <v>3.04</v>
      </c>
      <c r="T2" s="52">
        <f>[1]Zealtex!H4</f>
        <v>3.04</v>
      </c>
      <c r="U2" s="10"/>
      <c r="V2" s="1" t="s">
        <v>3</v>
      </c>
      <c r="W2" s="56">
        <v>45</v>
      </c>
      <c r="X2" s="56">
        <v>45</v>
      </c>
      <c r="Y2" s="56">
        <v>20</v>
      </c>
      <c r="Z2" s="48"/>
      <c r="AA2" s="58">
        <v>2</v>
      </c>
      <c r="AB2" s="59">
        <f>IF(W2="","",W2*X2*Y2/1000000)</f>
        <v>4.1000000000000002E-2</v>
      </c>
      <c r="AC2" s="58">
        <v>3358</v>
      </c>
      <c r="AD2" s="47">
        <v>3800</v>
      </c>
      <c r="AE2" s="60">
        <f>AD2/AC2</f>
        <v>1.1299999999999999</v>
      </c>
      <c r="AF2" s="47" t="s">
        <v>62</v>
      </c>
      <c r="AG2" s="61">
        <v>0.23499999999999999</v>
      </c>
      <c r="AH2" s="36">
        <f t="shared" ref="AH2:AH8" si="0">IF(ISERROR(T2*AG2),"",T2*AG2)</f>
        <v>0.71</v>
      </c>
      <c r="AI2" s="36">
        <f t="shared" ref="AI2:AI3" si="1">IF(ISERROR(T2+AE2+AH2),"",T2+AE2+AH2)</f>
        <v>4.88</v>
      </c>
      <c r="AJ2" s="37">
        <v>0.02</v>
      </c>
      <c r="AK2" s="36">
        <f>IF(ISERROR(AZ2*AJ2),"",AZ2*AJ2)</f>
        <v>0.2</v>
      </c>
      <c r="AL2" s="37">
        <v>0.1</v>
      </c>
      <c r="AM2" s="36">
        <f>IF(ISERROR(AZ2*AL2),"",AZ2*AL2)</f>
        <v>1</v>
      </c>
      <c r="AN2" s="37">
        <v>0.08</v>
      </c>
      <c r="AO2" s="36">
        <f>IF(ISERROR(AZ2*AN2),"",AZ2*AN2)</f>
        <v>0.8</v>
      </c>
      <c r="AP2" s="1"/>
      <c r="AQ2" s="37"/>
      <c r="AR2" s="36">
        <f>IF(ISERROR(AZ2*AQ2),"",AZ2*AQ2)</f>
        <v>0</v>
      </c>
      <c r="AS2" s="1"/>
      <c r="AT2" s="37">
        <v>0</v>
      </c>
      <c r="AU2" s="38">
        <f>IF(ISERROR(AZ2*AT2),"",AZ2*AT2)</f>
        <v>0</v>
      </c>
      <c r="AV2" s="36">
        <f>IF(ISERROR(AK2+AM2+AO2+AR2+AU2),"",AK2+AM2+AO2+AR2+AU2)</f>
        <v>2</v>
      </c>
      <c r="AW2" s="49">
        <f t="shared" ref="AW2:AW3" si="2">IF(ISERROR(AI2+AV2),"",AI2+AV2)</f>
        <v>6.88</v>
      </c>
      <c r="AX2" s="50">
        <f>IF(ISERROR((AZ2-AW2)/AZ2),"",(AZ2-AW2)/AZ2)</f>
        <v>0.312</v>
      </c>
      <c r="AY2" s="36">
        <v>13.5</v>
      </c>
      <c r="AZ2" s="63">
        <v>10</v>
      </c>
      <c r="BA2" s="10">
        <v>55</v>
      </c>
      <c r="BB2" s="37">
        <f>(BA2-AZ2)/BA2</f>
        <v>0.81820000000000004</v>
      </c>
      <c r="BC2" s="9"/>
      <c r="BD2" s="36">
        <f>IF(ISERROR(AX2*BC2),"",AW2*BC2)</f>
        <v>0</v>
      </c>
      <c r="BE2" s="36">
        <f>IF(ISERROR(AZ2*BC2),"",AZ2*BC2)</f>
        <v>0</v>
      </c>
    </row>
    <row r="3" spans="1:57" ht="60.95" customHeight="1">
      <c r="A3" s="32">
        <v>2</v>
      </c>
      <c r="B3" s="1"/>
      <c r="C3" s="1"/>
      <c r="D3" s="1" t="s">
        <v>5</v>
      </c>
      <c r="E3" s="1"/>
      <c r="F3" s="1" t="s">
        <v>4</v>
      </c>
      <c r="G3" s="53" t="s">
        <v>65</v>
      </c>
      <c r="H3" s="47" t="s">
        <v>72</v>
      </c>
      <c r="I3" s="47" t="s">
        <v>72</v>
      </c>
      <c r="J3" s="53" t="s">
        <v>79</v>
      </c>
      <c r="K3" s="54" t="s">
        <v>85</v>
      </c>
      <c r="L3" s="47" t="s">
        <v>88</v>
      </c>
      <c r="M3" s="1"/>
      <c r="N3" s="62" t="s">
        <v>92</v>
      </c>
      <c r="O3" s="51"/>
      <c r="P3" s="1" t="s">
        <v>58</v>
      </c>
      <c r="Q3" s="33"/>
      <c r="R3" s="34"/>
      <c r="S3" s="35">
        <f t="shared" ref="S3:S8" si="3">T3</f>
        <v>2.56</v>
      </c>
      <c r="T3" s="52">
        <f>[1]Zealtex!H5</f>
        <v>2.56</v>
      </c>
      <c r="U3" s="10"/>
      <c r="V3" s="1" t="s">
        <v>3</v>
      </c>
      <c r="W3" s="55">
        <v>35</v>
      </c>
      <c r="X3" s="55">
        <v>45</v>
      </c>
      <c r="Y3" s="55">
        <v>18</v>
      </c>
      <c r="Z3" s="48"/>
      <c r="AA3" s="58">
        <v>2</v>
      </c>
      <c r="AB3" s="59">
        <f t="shared" ref="AB3" si="4">IF(W3="","",W3*X3*Y3/1000000)</f>
        <v>2.8000000000000001E-2</v>
      </c>
      <c r="AC3" s="58">
        <v>4797</v>
      </c>
      <c r="AD3" s="47">
        <v>3800</v>
      </c>
      <c r="AE3" s="60">
        <f t="shared" ref="AE3" si="5">IF(ISERROR(AD3/AC3),"",AD3/AC3)</f>
        <v>0.79</v>
      </c>
      <c r="AF3" s="47" t="s">
        <v>63</v>
      </c>
      <c r="AG3" s="61">
        <v>0.23499999999999999</v>
      </c>
      <c r="AH3" s="36">
        <f t="shared" si="0"/>
        <v>0.6</v>
      </c>
      <c r="AI3" s="36">
        <f t="shared" si="1"/>
        <v>3.95</v>
      </c>
      <c r="AJ3" s="37">
        <v>0.02</v>
      </c>
      <c r="AK3" s="36">
        <f t="shared" ref="AK3" si="6">IF(ISERROR(AZ3*AJ3),"",AZ3*AJ3)</f>
        <v>0.2</v>
      </c>
      <c r="AL3" s="37">
        <v>0.1</v>
      </c>
      <c r="AM3" s="36">
        <f t="shared" ref="AM3" si="7">IF(ISERROR(AZ3*AL3),"",AZ3*AL3)</f>
        <v>1</v>
      </c>
      <c r="AN3" s="37">
        <v>0.08</v>
      </c>
      <c r="AO3" s="36">
        <f t="shared" ref="AO3" si="8">IF(ISERROR(AZ3*AN3),"",AZ3*AN3)</f>
        <v>0.8</v>
      </c>
      <c r="AP3" s="1"/>
      <c r="AQ3" s="37"/>
      <c r="AR3" s="36">
        <f t="shared" ref="AR3" si="9">IF(ISERROR(AZ3*AQ3),"",AZ3*AQ3)</f>
        <v>0</v>
      </c>
      <c r="AS3" s="1"/>
      <c r="AT3" s="37"/>
      <c r="AU3" s="38">
        <f t="shared" ref="AU3" si="10">IF(ISERROR(AZ3*AT3),"",AZ3*AT3)</f>
        <v>0</v>
      </c>
      <c r="AV3" s="36">
        <f t="shared" ref="AV3" si="11">IF(ISERROR(AK3+AM3+AO3+AR3+AU3),"",AK3+AM3+AO3+AR3+AU3)</f>
        <v>2</v>
      </c>
      <c r="AW3" s="49">
        <f t="shared" si="2"/>
        <v>5.95</v>
      </c>
      <c r="AX3" s="50">
        <f t="shared" ref="AX3" si="12">IF(ISERROR((AZ3-AW3)/AZ3),"",(AZ3-AW3)/AZ3)</f>
        <v>0.40500000000000003</v>
      </c>
      <c r="AY3" s="36">
        <f t="shared" ref="AY3" si="13">IF(ISERROR(BA3*(1-BB3)),"",BA3*(1-BB3))</f>
        <v>10</v>
      </c>
      <c r="AZ3" s="63">
        <v>10</v>
      </c>
      <c r="BA3" s="10">
        <v>55</v>
      </c>
      <c r="BB3" s="37">
        <f t="shared" ref="BB3" si="14">(BA3-AZ3)/BA3</f>
        <v>0.81820000000000004</v>
      </c>
      <c r="BC3" s="9"/>
      <c r="BD3" s="36">
        <f t="shared" ref="BD3" si="15">IF(ISERROR(AX3*BC3),"",AW3*BC3)</f>
        <v>0</v>
      </c>
      <c r="BE3" s="36">
        <f t="shared" ref="BE3" si="16">IF(ISERROR(AZ3*BC3),"",AZ3*BC3)</f>
        <v>0</v>
      </c>
    </row>
    <row r="4" spans="1:57" ht="54.6" customHeight="1">
      <c r="A4" s="32">
        <v>3</v>
      </c>
      <c r="B4" s="1"/>
      <c r="C4" s="1"/>
      <c r="D4" s="1" t="s">
        <v>5</v>
      </c>
      <c r="E4" s="1"/>
      <c r="F4" s="1" t="s">
        <v>4</v>
      </c>
      <c r="G4" s="53" t="s">
        <v>66</v>
      </c>
      <c r="H4" s="47" t="s">
        <v>73</v>
      </c>
      <c r="I4" s="47" t="s">
        <v>73</v>
      </c>
      <c r="J4" s="53" t="s">
        <v>80</v>
      </c>
      <c r="K4" s="57" t="s">
        <v>61</v>
      </c>
      <c r="L4" s="47" t="s">
        <v>89</v>
      </c>
      <c r="M4" s="1"/>
      <c r="N4" s="62" t="s">
        <v>93</v>
      </c>
      <c r="O4" s="51"/>
      <c r="P4" s="1" t="s">
        <v>58</v>
      </c>
      <c r="Q4" s="33"/>
      <c r="R4" s="34"/>
      <c r="S4" s="35">
        <f t="shared" si="3"/>
        <v>3.63</v>
      </c>
      <c r="T4" s="52">
        <f>[1]Zealtex!H7</f>
        <v>3.63</v>
      </c>
      <c r="U4" s="10"/>
      <c r="V4" s="1" t="s">
        <v>3</v>
      </c>
      <c r="W4" s="56">
        <v>45</v>
      </c>
      <c r="X4" s="56">
        <v>45</v>
      </c>
      <c r="Y4" s="56">
        <v>20</v>
      </c>
      <c r="Z4" s="48"/>
      <c r="AA4" s="58">
        <v>2</v>
      </c>
      <c r="AB4" s="59">
        <f t="shared" ref="AB4" si="17">IF(W4="","",W4*X4*Y4/1000000)</f>
        <v>4.1000000000000002E-2</v>
      </c>
      <c r="AC4" s="58">
        <v>3358</v>
      </c>
      <c r="AD4" s="47">
        <v>3800</v>
      </c>
      <c r="AE4" s="60">
        <f t="shared" ref="AE4" si="18">IF(ISERROR(AD4/AC4),"",AD4/AC4)</f>
        <v>1.1299999999999999</v>
      </c>
      <c r="AF4" s="47" t="s">
        <v>63</v>
      </c>
      <c r="AG4" s="61">
        <v>0.23499999999999999</v>
      </c>
      <c r="AH4" s="36">
        <f t="shared" si="0"/>
        <v>0.85</v>
      </c>
      <c r="AI4" s="36">
        <f t="shared" ref="AI4" si="19">IF(ISERROR(T4+AE4+AH4),"",T4+AE4+AH4)</f>
        <v>5.61</v>
      </c>
      <c r="AJ4" s="37">
        <v>0.02</v>
      </c>
      <c r="AK4" s="36">
        <f t="shared" ref="AK4" si="20">IF(ISERROR(AZ4*AJ4),"",AZ4*AJ4)</f>
        <v>0.21</v>
      </c>
      <c r="AL4" s="37">
        <v>0.1</v>
      </c>
      <c r="AM4" s="36">
        <f t="shared" ref="AM4" si="21">IF(ISERROR(AZ4*AL4),"",AZ4*AL4)</f>
        <v>1.05</v>
      </c>
      <c r="AN4" s="37">
        <v>0.08</v>
      </c>
      <c r="AO4" s="36">
        <f t="shared" ref="AO4" si="22">IF(ISERROR(AZ4*AN4),"",AZ4*AN4)</f>
        <v>0.84</v>
      </c>
      <c r="AP4" s="1"/>
      <c r="AQ4" s="37"/>
      <c r="AR4" s="36">
        <f t="shared" ref="AR4" si="23">IF(ISERROR(AZ4*AQ4),"",AZ4*AQ4)</f>
        <v>0</v>
      </c>
      <c r="AS4" s="1"/>
      <c r="AT4" s="37"/>
      <c r="AU4" s="38">
        <f t="shared" ref="AU4" si="24">IF(ISERROR(AZ4*AT4),"",AZ4*AT4)</f>
        <v>0</v>
      </c>
      <c r="AV4" s="36">
        <f t="shared" ref="AV4" si="25">IF(ISERROR(AK4+AM4+AO4+AR4+AU4),"",AK4+AM4+AO4+AR4+AU4)</f>
        <v>2.1</v>
      </c>
      <c r="AW4" s="49">
        <f t="shared" ref="AW4" si="26">IF(ISERROR(AI4+AV4),"",AI4+AV4)</f>
        <v>7.71</v>
      </c>
      <c r="AX4" s="50">
        <f t="shared" ref="AX4" si="27">IF(ISERROR((AZ4-AW4)/AZ4),"",(AZ4-AW4)/AZ4)</f>
        <v>0.26569999999999999</v>
      </c>
      <c r="AY4" s="36">
        <f t="shared" ref="AY4" si="28">IF(ISERROR(BA4*(1-BB4)),"",BA4*(1-BB4))</f>
        <v>10.5</v>
      </c>
      <c r="AZ4" s="63">
        <v>10.5</v>
      </c>
      <c r="BA4" s="10">
        <v>60</v>
      </c>
      <c r="BB4" s="37">
        <f t="shared" ref="BB4" si="29">(BA4-AZ4)/BA4</f>
        <v>0.82499999999999996</v>
      </c>
      <c r="BC4" s="9"/>
      <c r="BD4" s="36">
        <f t="shared" ref="BD4" si="30">IF(ISERROR(AX4*BC4),"",AW4*BC4)</f>
        <v>0</v>
      </c>
      <c r="BE4" s="36">
        <f t="shared" ref="BE4" si="31">IF(ISERROR(AZ4*BC4),"",AZ4*BC4)</f>
        <v>0</v>
      </c>
    </row>
    <row r="5" spans="1:57" ht="56.1" customHeight="1">
      <c r="A5" s="32">
        <v>4</v>
      </c>
      <c r="B5" s="1"/>
      <c r="C5" s="1"/>
      <c r="D5" s="1" t="s">
        <v>5</v>
      </c>
      <c r="E5" s="1"/>
      <c r="F5" s="1" t="s">
        <v>4</v>
      </c>
      <c r="G5" s="53" t="s">
        <v>67</v>
      </c>
      <c r="H5" s="47" t="s">
        <v>74</v>
      </c>
      <c r="I5" s="47" t="s">
        <v>74</v>
      </c>
      <c r="J5" s="53" t="s">
        <v>81</v>
      </c>
      <c r="K5" s="57" t="s">
        <v>61</v>
      </c>
      <c r="L5" s="47" t="s">
        <v>89</v>
      </c>
      <c r="M5" s="1"/>
      <c r="N5" s="62" t="s">
        <v>94</v>
      </c>
      <c r="O5" s="51"/>
      <c r="P5" s="1" t="s">
        <v>58</v>
      </c>
      <c r="Q5" s="33"/>
      <c r="R5" s="34"/>
      <c r="S5" s="35">
        <f t="shared" si="3"/>
        <v>2.72</v>
      </c>
      <c r="T5" s="52">
        <f>[1]Zealtex!H9</f>
        <v>2.72</v>
      </c>
      <c r="U5" s="10"/>
      <c r="V5" s="1" t="s">
        <v>3</v>
      </c>
      <c r="W5" s="56">
        <v>45</v>
      </c>
      <c r="X5" s="56">
        <v>45</v>
      </c>
      <c r="Y5" s="56">
        <v>20</v>
      </c>
      <c r="Z5" s="48"/>
      <c r="AA5" s="58">
        <v>2</v>
      </c>
      <c r="AB5" s="59">
        <f t="shared" ref="AB5" si="32">IF(W5="","",W5*X5*Y5/1000000)</f>
        <v>4.1000000000000002E-2</v>
      </c>
      <c r="AC5" s="58">
        <v>3358</v>
      </c>
      <c r="AD5" s="47">
        <v>3800</v>
      </c>
      <c r="AE5" s="60">
        <f t="shared" ref="AE5" si="33">IF(ISERROR(AD5/AC5),"",AD5/AC5)</f>
        <v>1.1299999999999999</v>
      </c>
      <c r="AF5" s="47" t="s">
        <v>63</v>
      </c>
      <c r="AG5" s="61">
        <v>0.23499999999999999</v>
      </c>
      <c r="AH5" s="36">
        <f t="shared" si="0"/>
        <v>0.64</v>
      </c>
      <c r="AI5" s="36">
        <f t="shared" ref="AI5" si="34">IF(ISERROR(T5+AE5+AH5),"",T5+AE5+AH5)</f>
        <v>4.49</v>
      </c>
      <c r="AJ5" s="37">
        <v>0.02</v>
      </c>
      <c r="AK5" s="36">
        <f t="shared" ref="AK5" si="35">IF(ISERROR(AZ5*AJ5),"",AZ5*AJ5)</f>
        <v>0.2</v>
      </c>
      <c r="AL5" s="37">
        <v>0.1</v>
      </c>
      <c r="AM5" s="36">
        <f t="shared" ref="AM5" si="36">IF(ISERROR(AZ5*AL5),"",AZ5*AL5)</f>
        <v>1</v>
      </c>
      <c r="AN5" s="37">
        <v>0.08</v>
      </c>
      <c r="AO5" s="36">
        <f t="shared" ref="AO5" si="37">IF(ISERROR(AZ5*AN5),"",AZ5*AN5)</f>
        <v>0.8</v>
      </c>
      <c r="AP5" s="1"/>
      <c r="AQ5" s="37"/>
      <c r="AR5" s="36">
        <f t="shared" ref="AR5" si="38">IF(ISERROR(AZ5*AQ5),"",AZ5*AQ5)</f>
        <v>0</v>
      </c>
      <c r="AS5" s="1"/>
      <c r="AT5" s="37"/>
      <c r="AU5" s="38">
        <f t="shared" ref="AU5" si="39">IF(ISERROR(AZ5*AT5),"",AZ5*AT5)</f>
        <v>0</v>
      </c>
      <c r="AV5" s="36">
        <f t="shared" ref="AV5" si="40">IF(ISERROR(AK5+AM5+AO5+AR5+AU5),"",AK5+AM5+AO5+AR5+AU5)</f>
        <v>2</v>
      </c>
      <c r="AW5" s="49">
        <f t="shared" ref="AW5" si="41">IF(ISERROR(AI5+AV5),"",AI5+AV5)</f>
        <v>6.49</v>
      </c>
      <c r="AX5" s="50">
        <f t="shared" ref="AX5" si="42">IF(ISERROR((AZ5-AW5)/AZ5),"",(AZ5-AW5)/AZ5)</f>
        <v>0.35099999999999998</v>
      </c>
      <c r="AY5" s="36">
        <f t="shared" ref="AY5" si="43">IF(ISERROR(BA5*(1-BB5)),"",BA5*(1-BB5))</f>
        <v>10</v>
      </c>
      <c r="AZ5" s="63">
        <v>10</v>
      </c>
      <c r="BA5" s="10">
        <v>55</v>
      </c>
      <c r="BB5" s="37">
        <f t="shared" ref="BB5" si="44">(BA5-AZ5)/BA5</f>
        <v>0.81820000000000004</v>
      </c>
      <c r="BC5" s="9"/>
      <c r="BD5" s="36">
        <f t="shared" ref="BD5" si="45">IF(ISERROR(AX5*BC5),"",AW5*BC5)</f>
        <v>0</v>
      </c>
      <c r="BE5" s="36">
        <f t="shared" ref="BE5" si="46">IF(ISERROR(AZ5*BC5),"",AZ5*BC5)</f>
        <v>0</v>
      </c>
    </row>
    <row r="6" spans="1:57" ht="54" customHeight="1">
      <c r="A6" s="32">
        <v>5</v>
      </c>
      <c r="B6" s="1"/>
      <c r="C6" s="1"/>
      <c r="D6" s="1" t="s">
        <v>5</v>
      </c>
      <c r="E6" s="1"/>
      <c r="F6" s="1" t="s">
        <v>4</v>
      </c>
      <c r="G6" s="53" t="s">
        <v>68</v>
      </c>
      <c r="H6" s="47" t="s">
        <v>75</v>
      </c>
      <c r="I6" s="47" t="s">
        <v>75</v>
      </c>
      <c r="J6" s="53" t="s">
        <v>82</v>
      </c>
      <c r="K6" s="54" t="s">
        <v>87</v>
      </c>
      <c r="L6" s="47" t="s">
        <v>90</v>
      </c>
      <c r="M6" s="1"/>
      <c r="N6" s="62" t="s">
        <v>95</v>
      </c>
      <c r="O6" s="51"/>
      <c r="P6" s="1" t="s">
        <v>58</v>
      </c>
      <c r="Q6" s="33"/>
      <c r="R6" s="34"/>
      <c r="S6" s="35">
        <f t="shared" si="3"/>
        <v>2.76</v>
      </c>
      <c r="T6" s="52">
        <f>[1]Zealtex!H10</f>
        <v>2.76</v>
      </c>
      <c r="U6" s="10"/>
      <c r="V6" s="1" t="s">
        <v>3</v>
      </c>
      <c r="W6" s="55">
        <v>30</v>
      </c>
      <c r="X6" s="55">
        <v>40</v>
      </c>
      <c r="Y6" s="55">
        <v>18</v>
      </c>
      <c r="Z6" s="48"/>
      <c r="AA6" s="58">
        <v>2</v>
      </c>
      <c r="AB6" s="59">
        <f t="shared" ref="AB6:AB7" si="47">IF(W6="","",W6*X6*Y6/1000000)</f>
        <v>2.1999999999999999E-2</v>
      </c>
      <c r="AC6" s="58">
        <v>6296</v>
      </c>
      <c r="AD6" s="47">
        <v>3800</v>
      </c>
      <c r="AE6" s="60">
        <f t="shared" ref="AE6:AE7" si="48">IF(ISERROR(AD6/AC6),"",AD6/AC6)</f>
        <v>0.6</v>
      </c>
      <c r="AF6" s="47" t="s">
        <v>63</v>
      </c>
      <c r="AG6" s="61">
        <v>0.23499999999999999</v>
      </c>
      <c r="AH6" s="36">
        <f t="shared" si="0"/>
        <v>0.65</v>
      </c>
      <c r="AI6" s="36">
        <f t="shared" ref="AI6:AI7" si="49">IF(ISERROR(T6+AE6+AH6),"",T6+AE6+AH6)</f>
        <v>4.01</v>
      </c>
      <c r="AJ6" s="37">
        <v>0.02</v>
      </c>
      <c r="AK6" s="36">
        <f t="shared" ref="AK6:AK7" si="50">IF(ISERROR(AZ6*AJ6),"",AZ6*AJ6)</f>
        <v>0.19</v>
      </c>
      <c r="AL6" s="37">
        <v>0.1</v>
      </c>
      <c r="AM6" s="36">
        <f t="shared" ref="AM6:AM7" si="51">IF(ISERROR(AZ6*AL6),"",AZ6*AL6)</f>
        <v>0.95</v>
      </c>
      <c r="AN6" s="37">
        <v>0.08</v>
      </c>
      <c r="AO6" s="36">
        <f t="shared" ref="AO6:AO7" si="52">IF(ISERROR(AZ6*AN6),"",AZ6*AN6)</f>
        <v>0.76</v>
      </c>
      <c r="AP6" s="1"/>
      <c r="AQ6" s="37"/>
      <c r="AR6" s="36">
        <f t="shared" ref="AR6:AR7" si="53">IF(ISERROR(AZ6*AQ6),"",AZ6*AQ6)</f>
        <v>0</v>
      </c>
      <c r="AS6" s="1"/>
      <c r="AT6" s="37"/>
      <c r="AU6" s="38">
        <f t="shared" ref="AU6:AU7" si="54">IF(ISERROR(AZ6*AT6),"",AZ6*AT6)</f>
        <v>0</v>
      </c>
      <c r="AV6" s="36">
        <f t="shared" ref="AV6:AV7" si="55">IF(ISERROR(AK6+AM6+AO6+AR6+AU6),"",AK6+AM6+AO6+AR6+AU6)</f>
        <v>1.9</v>
      </c>
      <c r="AW6" s="49">
        <f t="shared" ref="AW6:AW7" si="56">IF(ISERROR(AI6+AV6),"",AI6+AV6)</f>
        <v>5.91</v>
      </c>
      <c r="AX6" s="50">
        <f t="shared" ref="AX6:AX7" si="57">IF(ISERROR((AZ6-AW6)/AZ6),"",(AZ6-AW6)/AZ6)</f>
        <v>0.37790000000000001</v>
      </c>
      <c r="AY6" s="36">
        <v>9.5</v>
      </c>
      <c r="AZ6" s="63">
        <f>AY6</f>
        <v>9.5</v>
      </c>
      <c r="BA6" s="10">
        <v>55</v>
      </c>
      <c r="BB6" s="37">
        <f t="shared" ref="BB6:BB7" si="58">(BA6-AZ6)/BA6</f>
        <v>0.82730000000000004</v>
      </c>
      <c r="BC6" s="9"/>
      <c r="BD6" s="36">
        <f t="shared" ref="BD6:BD7" si="59">IF(ISERROR(AX6*BC6),"",AW6*BC6)</f>
        <v>0</v>
      </c>
      <c r="BE6" s="36">
        <f t="shared" ref="BE6:BE7" si="60">IF(ISERROR(AZ6*BC6),"",AZ6*BC6)</f>
        <v>0</v>
      </c>
    </row>
    <row r="7" spans="1:57" ht="52.5" customHeight="1">
      <c r="A7" s="32">
        <v>6</v>
      </c>
      <c r="B7" s="1"/>
      <c r="C7" s="1"/>
      <c r="D7" s="1" t="s">
        <v>5</v>
      </c>
      <c r="E7" s="1"/>
      <c r="F7" s="1" t="s">
        <v>4</v>
      </c>
      <c r="G7" s="53" t="s">
        <v>69</v>
      </c>
      <c r="H7" s="47" t="s">
        <v>76</v>
      </c>
      <c r="I7" s="47" t="s">
        <v>76</v>
      </c>
      <c r="J7" s="53" t="s">
        <v>83</v>
      </c>
      <c r="K7" s="54" t="s">
        <v>87</v>
      </c>
      <c r="L7" s="47" t="s">
        <v>89</v>
      </c>
      <c r="M7" s="1"/>
      <c r="N7" s="62" t="s">
        <v>96</v>
      </c>
      <c r="O7" s="51"/>
      <c r="P7" s="1" t="s">
        <v>58</v>
      </c>
      <c r="Q7" s="33"/>
      <c r="R7" s="34"/>
      <c r="S7" s="35">
        <f t="shared" si="3"/>
        <v>2.74</v>
      </c>
      <c r="T7" s="52">
        <f>[1]Zealtex!H11</f>
        <v>2.74</v>
      </c>
      <c r="U7" s="10"/>
      <c r="V7" s="1" t="s">
        <v>3</v>
      </c>
      <c r="W7" s="55">
        <v>30</v>
      </c>
      <c r="X7" s="55">
        <v>40</v>
      </c>
      <c r="Y7" s="55">
        <v>18</v>
      </c>
      <c r="Z7" s="48"/>
      <c r="AA7" s="58">
        <v>2</v>
      </c>
      <c r="AB7" s="59">
        <f t="shared" si="47"/>
        <v>2.1999999999999999E-2</v>
      </c>
      <c r="AC7" s="58">
        <v>6296</v>
      </c>
      <c r="AD7" s="47">
        <v>3800</v>
      </c>
      <c r="AE7" s="60">
        <f t="shared" si="48"/>
        <v>0.6</v>
      </c>
      <c r="AF7" s="47" t="s">
        <v>63</v>
      </c>
      <c r="AG7" s="61">
        <v>0.23499999999999999</v>
      </c>
      <c r="AH7" s="36">
        <f t="shared" si="0"/>
        <v>0.64</v>
      </c>
      <c r="AI7" s="36">
        <f t="shared" si="49"/>
        <v>3.98</v>
      </c>
      <c r="AJ7" s="37">
        <v>0.02</v>
      </c>
      <c r="AK7" s="36">
        <f t="shared" si="50"/>
        <v>0.19</v>
      </c>
      <c r="AL7" s="37">
        <v>0.1</v>
      </c>
      <c r="AM7" s="36">
        <f t="shared" si="51"/>
        <v>0.95</v>
      </c>
      <c r="AN7" s="37">
        <v>0.08</v>
      </c>
      <c r="AO7" s="36">
        <f t="shared" si="52"/>
        <v>0.76</v>
      </c>
      <c r="AP7" s="1"/>
      <c r="AQ7" s="37"/>
      <c r="AR7" s="36">
        <f t="shared" si="53"/>
        <v>0</v>
      </c>
      <c r="AS7" s="1"/>
      <c r="AT7" s="37"/>
      <c r="AU7" s="38">
        <f t="shared" si="54"/>
        <v>0</v>
      </c>
      <c r="AV7" s="36">
        <f t="shared" si="55"/>
        <v>1.9</v>
      </c>
      <c r="AW7" s="49">
        <f t="shared" si="56"/>
        <v>5.88</v>
      </c>
      <c r="AX7" s="50">
        <f t="shared" si="57"/>
        <v>0.38109999999999999</v>
      </c>
      <c r="AY7" s="36">
        <v>9.5</v>
      </c>
      <c r="AZ7" s="63">
        <f>AY7</f>
        <v>9.5</v>
      </c>
      <c r="BA7" s="10">
        <v>55</v>
      </c>
      <c r="BB7" s="37">
        <f t="shared" si="58"/>
        <v>0.82730000000000004</v>
      </c>
      <c r="BC7" s="9"/>
      <c r="BD7" s="36">
        <f t="shared" si="59"/>
        <v>0</v>
      </c>
      <c r="BE7" s="36">
        <f t="shared" si="60"/>
        <v>0</v>
      </c>
    </row>
    <row r="8" spans="1:57" ht="56.45" customHeight="1">
      <c r="A8" s="32">
        <v>7</v>
      </c>
      <c r="B8" s="1"/>
      <c r="C8" s="1"/>
      <c r="D8" s="1" t="s">
        <v>5</v>
      </c>
      <c r="E8" s="1"/>
      <c r="F8" s="1" t="s">
        <v>4</v>
      </c>
      <c r="G8" s="53" t="s">
        <v>70</v>
      </c>
      <c r="H8" s="47" t="s">
        <v>77</v>
      </c>
      <c r="I8" s="47" t="s">
        <v>77</v>
      </c>
      <c r="J8" s="53" t="s">
        <v>84</v>
      </c>
      <c r="K8" s="54" t="s">
        <v>87</v>
      </c>
      <c r="L8" s="47" t="s">
        <v>89</v>
      </c>
      <c r="M8" s="1"/>
      <c r="N8" s="62" t="s">
        <v>97</v>
      </c>
      <c r="O8" s="51"/>
      <c r="P8" s="1" t="s">
        <v>58</v>
      </c>
      <c r="Q8" s="33"/>
      <c r="R8" s="34"/>
      <c r="S8" s="35">
        <f t="shared" si="3"/>
        <v>2.87</v>
      </c>
      <c r="T8" s="52">
        <f>[1]Zealtex!H13</f>
        <v>2.87</v>
      </c>
      <c r="U8" s="10"/>
      <c r="V8" s="1" t="s">
        <v>3</v>
      </c>
      <c r="W8" s="55">
        <v>30</v>
      </c>
      <c r="X8" s="55">
        <v>40</v>
      </c>
      <c r="Y8" s="55">
        <v>18</v>
      </c>
      <c r="Z8" s="48"/>
      <c r="AA8" s="58">
        <v>2</v>
      </c>
      <c r="AB8" s="59">
        <f t="shared" ref="AB8" si="61">IF(W8="","",W8*X8*Y8/1000000)</f>
        <v>2.1999999999999999E-2</v>
      </c>
      <c r="AC8" s="58">
        <v>6296</v>
      </c>
      <c r="AD8" s="47">
        <v>3800</v>
      </c>
      <c r="AE8" s="60">
        <f t="shared" ref="AE8" si="62">IF(ISERROR(AD8/AC8),"",AD8/AC8)</f>
        <v>0.6</v>
      </c>
      <c r="AF8" s="47" t="s">
        <v>63</v>
      </c>
      <c r="AG8" s="61">
        <v>0.23499999999999999</v>
      </c>
      <c r="AH8" s="36">
        <f t="shared" si="0"/>
        <v>0.67</v>
      </c>
      <c r="AI8" s="36">
        <f t="shared" ref="AI8" si="63">IF(ISERROR(T8+AE8+AH8),"",T8+AE8+AH8)</f>
        <v>4.1399999999999997</v>
      </c>
      <c r="AJ8" s="37">
        <v>0.02</v>
      </c>
      <c r="AK8" s="36">
        <f t="shared" ref="AK8" si="64">IF(ISERROR(AZ8*AJ8),"",AZ8*AJ8)</f>
        <v>0.19</v>
      </c>
      <c r="AL8" s="37">
        <v>0.1</v>
      </c>
      <c r="AM8" s="36">
        <f t="shared" ref="AM8" si="65">IF(ISERROR(AZ8*AL8),"",AZ8*AL8)</f>
        <v>0.95</v>
      </c>
      <c r="AN8" s="37">
        <v>0.08</v>
      </c>
      <c r="AO8" s="36">
        <f t="shared" ref="AO8" si="66">IF(ISERROR(AZ8*AN8),"",AZ8*AN8)</f>
        <v>0.76</v>
      </c>
      <c r="AP8" s="1"/>
      <c r="AQ8" s="37"/>
      <c r="AR8" s="36">
        <f t="shared" ref="AR8" si="67">IF(ISERROR(AZ8*AQ8),"",AZ8*AQ8)</f>
        <v>0</v>
      </c>
      <c r="AS8" s="1"/>
      <c r="AT8" s="37"/>
      <c r="AU8" s="38">
        <f t="shared" ref="AU8" si="68">IF(ISERROR(AZ8*AT8),"",AZ8*AT8)</f>
        <v>0</v>
      </c>
      <c r="AV8" s="36">
        <f t="shared" ref="AV8" si="69">IF(ISERROR(AK8+AM8+AO8+AR8+AU8),"",AK8+AM8+AO8+AR8+AU8)</f>
        <v>1.9</v>
      </c>
      <c r="AW8" s="49">
        <f t="shared" ref="AW8" si="70">IF(ISERROR(AI8+AV8),"",AI8+AV8)</f>
        <v>6.04</v>
      </c>
      <c r="AX8" s="50">
        <f t="shared" ref="AX8" si="71">IF(ISERROR((AZ8-AW8)/AZ8),"",(AZ8-AW8)/AZ8)</f>
        <v>0.36420000000000002</v>
      </c>
      <c r="AY8" s="36">
        <v>9.5</v>
      </c>
      <c r="AZ8" s="63">
        <v>9.5</v>
      </c>
      <c r="BA8" s="10">
        <v>55</v>
      </c>
      <c r="BB8" s="37">
        <f t="shared" ref="BB8" si="72">(BA8-AZ8)/BA8</f>
        <v>0.82730000000000004</v>
      </c>
      <c r="BC8" s="9"/>
      <c r="BD8" s="36">
        <f t="shared" ref="BD8" si="73">IF(ISERROR(AX8*BC8),"",AW8*BC8)</f>
        <v>0</v>
      </c>
      <c r="BE8" s="36">
        <f t="shared" ref="BE8" si="74">IF(ISERROR(AZ8*BC8),"",AZ8*BC8)</f>
        <v>0</v>
      </c>
    </row>
    <row r="9" spans="1:57">
      <c r="AX9" s="8"/>
      <c r="AY9" s="6"/>
      <c r="BA9" s="6"/>
      <c r="BB9" s="8"/>
      <c r="BC9" s="7"/>
    </row>
  </sheetData>
  <sheetProtection insertRows="0" deleteRows="0" sort="0"/>
  <protectedRanges>
    <protectedRange sqref="A10:AZ254 AV9:AY9 BA9:BC9 A9:AR9 A2:R8 U2:AR8 BA2:BC8 AV2:AY8" name="Range1"/>
    <protectedRange sqref="AU2:AU8" name="Range1_1"/>
    <protectedRange sqref="S2:T8" name="Range1_2"/>
  </protectedRanges>
  <phoneticPr fontId="9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#REF!</xm:f>
          </x14:formula1>
          <xm:sqref>D2:D8</xm:sqref>
        </x14:dataValidation>
        <x14:dataValidation type="list" allowBlank="1" showInputMessage="1" showErrorMessage="1">
          <x14:formula1>
            <xm:f>#REF!</xm:f>
          </x14:formula1>
          <xm:sqref>V2:V8</xm:sqref>
        </x14:dataValidation>
        <x14:dataValidation type="list" allowBlank="1" showInputMessage="1" showErrorMessage="1">
          <x14:formula1>
            <xm:f>#REF!</xm:f>
          </x14:formula1>
          <xm:sqref>P2:P8</xm:sqref>
        </x14:dataValidation>
        <x14:dataValidation type="list" allowBlank="1" showInputMessage="1" showErrorMessage="1">
          <x14:formula1>
            <xm:f>#REF!</xm:f>
          </x14:formula1>
          <xm:sqref>E2:E8</xm:sqref>
        </x14:dataValidation>
        <x14:dataValidation type="list" allowBlank="1" showInputMessage="1" showErrorMessage="1">
          <x14:formula1>
            <xm:f>#REF!</xm:f>
          </x14:formula1>
          <xm:sqref>F2:F8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2026-03-13T08:28:39Z</dcterms:modified>
</cp:coreProperties>
</file>