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4F9F4DED-7162-4D42-837F-8EEFE7474A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ORIES">'[1]x-Lists'!$AH$2:$AH$12</definedName>
    <definedName name="AD">'[2]other data'!$T$2:$T$5</definedName>
    <definedName name="ALLOCATION">'[1]x-Lists'!$Q$2</definedName>
    <definedName name="AssortedSKU_Range">[3]Mapping!$J$2:$J$3</definedName>
    <definedName name="BIG_IDEAS">'[1]x-Lists'!$AU$2:$AU$17</definedName>
    <definedName name="bigidea">[4]Lists!$I$6:$I$29</definedName>
    <definedName name="Branded">[4]Lists!$F$6:$F$38</definedName>
    <definedName name="brands">'[2]other data'!$K$2:$K$48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hargeback">'[2]other data'!$B$2:$B$6</definedName>
    <definedName name="CLIMATE">'[1]x-Lists'!$O$2:$O$11</definedName>
    <definedName name="cls">#REF!</definedName>
    <definedName name="CodeCountry">#REF!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Cycle">[4]Lists!$E$6:$E$30</definedName>
    <definedName name="d">[6]Mapping!$AR$2:$AR$84</definedName>
    <definedName name="_xlnm.Database">'[1]x-Lists'!$A$2:$A$9</definedName>
    <definedName name="dealPricing_Range">[3]Mapping!$BD$2:$BD$3</definedName>
    <definedName name="den">[4]Lists!$L$6:$L$29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FreightTerms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nk">[7]Sheet1!$A$2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ORDERTYPE">'[2]other data'!$AN$2:$AN$6</definedName>
    <definedName name="OTB">'[2]other data'!$R$2:$R$14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ayTerms">#REF!</definedName>
    <definedName name="PO_BUY_TYPE">'[1]x-Lists'!$W$2:$W$5</definedName>
    <definedName name="po_type">'[2]other data'!$AU$2:$AU$11</definedName>
    <definedName name="PORT_IFF">[8]a!$A$10:$B$35</definedName>
    <definedName name="POtype">#REF!</definedName>
    <definedName name="Preticketed_Range">[3]Mapping!$H$2:$H$3</definedName>
    <definedName name="QSFOB">[9]Q1!$C$38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runnum">'[2]other data'!$BI$2:$BI$18</definedName>
    <definedName name="scalenum">'[2]other data'!$BG$2:$BG$18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[3]Mapping!$BF$2:$BF$3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">[2]tickets!$B$3:$B$27</definedName>
    <definedName name="ticket2">[2]tickets!$G$3:$G$27</definedName>
    <definedName name="TICKETTYPE">'[1]x-Lists'!$N$2:$N$8</definedName>
    <definedName name="TIX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WAREHOUSE">'[2]other data'!$BL$2:$BL$24</definedName>
    <definedName name="WEB_SIZE_CHART">'[1]x-Lists'!$X$2:$X$46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'[1]x-Lists'!$D$2:$D$3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4" i="8" l="1"/>
  <c r="BH4" i="8"/>
  <c r="BB4" i="8"/>
  <c r="AY4" i="8"/>
  <c r="AS4" i="8"/>
  <c r="AQ4" i="8"/>
  <c r="AO4" i="8"/>
  <c r="AM4" i="8"/>
  <c r="AD4" i="8"/>
  <c r="AE4" i="8" s="1"/>
  <c r="BL3" i="8"/>
  <c r="BH3" i="8"/>
  <c r="BB3" i="8"/>
  <c r="AY3" i="8"/>
  <c r="AS3" i="8"/>
  <c r="AQ3" i="8"/>
  <c r="AO3" i="8"/>
  <c r="AM3" i="8"/>
  <c r="AD3" i="8"/>
  <c r="AE3" i="8" s="1"/>
  <c r="AD2" i="8"/>
  <c r="AG4" i="8" l="1"/>
  <c r="AU4" i="8"/>
  <c r="AV4" i="8" s="1"/>
  <c r="BC4" i="8" s="1"/>
  <c r="AJ4" i="8"/>
  <c r="AG3" i="8"/>
  <c r="AU3" i="8"/>
  <c r="AV3" i="8" s="1"/>
  <c r="BC3" i="8" s="1"/>
  <c r="AJ3" i="8"/>
  <c r="BL2" i="8"/>
  <c r="BH2" i="8"/>
  <c r="BB2" i="8"/>
  <c r="AY2" i="8"/>
  <c r="AS2" i="8"/>
  <c r="AQ2" i="8"/>
  <c r="AO2" i="8"/>
  <c r="AM2" i="8"/>
  <c r="AE2" i="8"/>
  <c r="AJ2" i="8"/>
  <c r="AG2" i="8" l="1"/>
  <c r="AU2" i="8"/>
  <c r="AV2" i="8" s="1"/>
  <c r="BC2" i="8" s="1"/>
  <c r="AK4" i="8"/>
  <c r="BD4" i="8" s="1"/>
  <c r="AK3" i="8"/>
  <c r="BD3" i="8" s="1"/>
  <c r="AK2" i="8"/>
  <c r="BK4" i="8" l="1"/>
  <c r="BE4" i="8"/>
  <c r="BK3" i="8"/>
  <c r="BE3" i="8"/>
  <c r="BD2" i="8"/>
  <c r="BE2" i="8" s="1"/>
  <c r="BK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<sst xmlns="http://schemas.openxmlformats.org/spreadsheetml/2006/main" count="106" uniqueCount="82">
  <si>
    <t>Brand</t>
  </si>
  <si>
    <t>Package Type</t>
  </si>
  <si>
    <t>Licensor</t>
  </si>
  <si>
    <t>Normal</t>
  </si>
  <si>
    <t>THROW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</si>
  <si>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</si>
  <si>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</si>
  <si>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</si>
  <si>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</si>
  <si>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</si>
  <si>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</si>
  <si>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</si>
  <si>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</si>
  <si>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</si>
  <si>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</si>
  <si>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</si>
  <si>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</si>
  <si>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</si>
  <si>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</si>
  <si>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</si>
  <si>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</si>
  <si>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</si>
  <si>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</si>
  <si>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</si>
  <si>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</si>
  <si>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</si>
  <si>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</si>
  <si>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</si>
  <si>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</si>
  <si>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</si>
  <si>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</si>
  <si>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</si>
  <si>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</si>
  <si>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</si>
  <si>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</si>
  <si>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</si>
  <si>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</si>
  <si>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</si>
  <si>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</si>
  <si>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</si>
  <si>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</si>
  <si>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</si>
  <si>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</si>
  <si>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</si>
  <si>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</si>
  <si>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</si>
  <si>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</si>
  <si>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</si>
  <si>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</si>
  <si>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</si>
  <si>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</si>
  <si>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</si>
  <si>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</si>
  <si>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</si>
  <si>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</si>
  <si>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</si>
  <si>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</si>
  <si>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</si>
  <si>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</si>
  <si>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</si>
  <si>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</si>
  <si>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</si>
  <si>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</si>
  <si>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</si>
  <si>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</si>
  <si>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</si>
  <si>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</si>
  <si>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</si>
  <si>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100% Polyester 300gsm solid single layer jacquard sherpa, 1" self hem, rolled with ribbon+ insert, 4pcs/ctn.</t>
  </si>
  <si>
    <t>100% Polyester knit throw</t>
  </si>
  <si>
    <t>50x60''</t>
  </si>
  <si>
    <t>6301.40.0020</t>
  </si>
  <si>
    <t>extra freight</t>
  </si>
  <si>
    <t>Ivory</t>
  </si>
  <si>
    <t>Check Sherpa</t>
  </si>
  <si>
    <t>Premier Comforter Jacquard Check Sherpa Throw</t>
  </si>
  <si>
    <t>Check Throw</t>
  </si>
  <si>
    <t>Tan</t>
  </si>
  <si>
    <t>Blue</t>
  </si>
  <si>
    <t>MCH50-6388</t>
  </si>
  <si>
    <t>MCH50-6389</t>
  </si>
  <si>
    <t>MCH50-6390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</si>
</sst>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  <xf numFmtId="182" fontId="9" fillId="0" borderId="0"/>
    <xf numFmtId="182" fontId="11" fillId="0" borderId="0">
      <alignment vertical="center"/>
    </xf>
    <xf numFmtId="176" fontId="12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2" fillId="7" borderId="2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6" borderId="1" xfId="1" applyNumberFormat="1" applyFont="1" applyFill="1" applyBorder="1" applyAlignment="1">
      <alignment wrapText="1"/>
    </xf>
    <xf numFmtId="177" fontId="6" fillId="5" borderId="1" xfId="1" applyNumberFormat="1" applyFont="1" applyFill="1" applyBorder="1" applyAlignment="1">
      <alignment wrapText="1"/>
    </xf>
    <xf numFmtId="10" fontId="6" fillId="5" borderId="1" xfId="1" applyNumberFormat="1" applyFont="1" applyFill="1" applyBorder="1" applyAlignment="1">
      <alignment wrapText="1"/>
    </xf>
    <xf numFmtId="0" fontId="7" fillId="8" borderId="0" xfId="0" applyFont="1" applyFill="1" applyAlignment="1">
      <alignment horizontal="center" wrapText="1"/>
    </xf>
    <xf numFmtId="177" fontId="2" fillId="5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6" borderId="1" xfId="4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5" borderId="2" xfId="1" applyNumberFormat="1" applyFont="1" applyFill="1" applyBorder="1" applyAlignment="1">
      <alignment wrapText="1"/>
    </xf>
    <xf numFmtId="0" fontId="7" fillId="5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6" borderId="1" xfId="7" applyFont="1" applyFill="1" applyBorder="1" applyAlignment="1">
      <alignment horizontal="left" wrapText="1"/>
    </xf>
    <xf numFmtId="0" fontId="3" fillId="6" borderId="1" xfId="0" applyFont="1" applyFill="1" applyBorder="1" applyAlignment="1">
      <alignment wrapText="1"/>
    </xf>
    <xf numFmtId="49" fontId="3" fillId="6" borderId="1" xfId="0" applyNumberFormat="1" applyFont="1" applyFill="1" applyBorder="1" applyAlignment="1">
      <alignment wrapText="1"/>
    </xf>
    <xf numFmtId="176" fontId="0" fillId="6" borderId="1" xfId="11" applyFont="1" applyFill="1" applyBorder="1" applyAlignment="1">
      <alignment wrapText="1"/>
    </xf>
    <xf numFmtId="0" fontId="4" fillId="3" borderId="1" xfId="0" applyFont="1" applyFill="1" applyBorder="1"/>
  </cellXfs>
  <cellStyles count="12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Normal 2 4 2" xfId="9" xr:uid="{737577D0-2772-44A3-A167-C97EFC087126}"/>
    <cellStyle name="Normal 3" xfId="10" xr:uid="{F48622F3-3327-41FC-BA1D-0E320C974F35}"/>
    <cellStyle name="Percent 2" xfId="6" xr:uid="{E70589B9-27E6-48C2-9E75-E5CCCEF28152}"/>
    <cellStyle name="Style 1" xfId="3" xr:uid="{F4609D05-B161-47A5-8040-F8D4BA086F06}"/>
    <cellStyle name="常规" xfId="0" builtinId="0"/>
    <cellStyle name="常规 10" xfId="8" xr:uid="{81CE922C-4427-42DA-B5C0-43A5AC4CBE73}"/>
    <cellStyle name="货币" xfId="11" builtinId="4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4"/>
  <sheetViews>
    <sheetView tabSelected="1" topLeftCell="M1" workbookViewId="0">
      <selection activeCell="R7" sqref="R7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7.570312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10.7109375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16</v>
      </c>
      <c r="R1" s="40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5" t="s">
        <v>22</v>
      </c>
      <c r="Z1" s="45" t="s">
        <v>23</v>
      </c>
      <c r="AA1" s="45" t="s">
        <v>24</v>
      </c>
      <c r="AB1" s="20" t="s">
        <v>25</v>
      </c>
      <c r="AC1" s="21" t="s">
        <v>26</v>
      </c>
      <c r="AD1" s="49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7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3" t="s">
        <v>46</v>
      </c>
      <c r="AX1" s="24" t="s">
        <v>47</v>
      </c>
      <c r="AY1" s="23" t="s">
        <v>48</v>
      </c>
      <c r="AZ1" s="43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4" t="s">
        <v>57</v>
      </c>
      <c r="BI1" s="53" t="s">
        <v>66</v>
      </c>
      <c r="BJ1" s="11" t="s">
        <v>58</v>
      </c>
      <c r="BK1" s="30" t="s">
        <v>59</v>
      </c>
      <c r="BL1" s="30" t="s">
        <v>60</v>
      </c>
    </row>
    <row r="2" spans="1:64" ht="45">
      <c r="A2" s="31">
        <v>1</v>
      </c>
      <c r="B2" s="1"/>
      <c r="C2" s="1"/>
      <c r="D2" s="1" t="s">
        <v>5</v>
      </c>
      <c r="E2" s="1"/>
      <c r="F2" s="1" t="s">
        <v>4</v>
      </c>
      <c r="G2" s="1" t="s">
        <v>74</v>
      </c>
      <c r="H2" s="1" t="s">
        <v>75</v>
      </c>
      <c r="I2" s="1" t="s">
        <v>76</v>
      </c>
      <c r="J2" s="55" t="s">
        <v>68</v>
      </c>
      <c r="K2" s="52" t="s">
        <v>69</v>
      </c>
      <c r="L2" s="1" t="s">
        <v>70</v>
      </c>
      <c r="M2" s="1" t="s">
        <v>73</v>
      </c>
      <c r="N2" s="56"/>
      <c r="O2" s="57"/>
      <c r="P2" s="60" t="s">
        <v>79</v>
      </c>
      <c r="Q2" s="58"/>
      <c r="R2" s="1" t="s">
        <v>62</v>
      </c>
      <c r="S2" s="32"/>
      <c r="T2" s="33">
        <v>7.8</v>
      </c>
      <c r="U2" s="34">
        <v>0</v>
      </c>
      <c r="V2" s="35">
        <v>2.65</v>
      </c>
      <c r="W2" s="59">
        <v>2.65</v>
      </c>
      <c r="X2" s="1" t="s">
        <v>3</v>
      </c>
      <c r="Y2" s="46">
        <v>38</v>
      </c>
      <c r="Z2" s="46">
        <v>34</v>
      </c>
      <c r="AA2" s="46">
        <v>28</v>
      </c>
      <c r="AB2" s="33">
        <v>2</v>
      </c>
      <c r="AC2" s="9">
        <v>4</v>
      </c>
      <c r="AD2" s="50">
        <f t="shared" ref="AD2" si="0">IF(Y2="","",Y2*Z2*AA2/1000000)</f>
        <v>3.5999999999999997E-2</v>
      </c>
      <c r="AE2" s="36">
        <f t="shared" ref="AE2" si="1">IF(AC2="","",65/AD2*AC2)</f>
        <v>7222</v>
      </c>
      <c r="AF2" s="1">
        <v>3200</v>
      </c>
      <c r="AG2" s="37">
        <f t="shared" ref="AG2" si="2">IF(ISERROR(AF2/AE2),"",AF2/AE2)</f>
        <v>0.44</v>
      </c>
      <c r="AH2" s="1" t="s">
        <v>71</v>
      </c>
      <c r="AI2" s="38">
        <v>0.185</v>
      </c>
      <c r="AJ2" s="37">
        <f t="shared" ref="AJ2" si="3">IF(ISERROR(V2*AI2),"",V2*AI2)</f>
        <v>0.49</v>
      </c>
      <c r="AK2" s="37">
        <f t="shared" ref="AK2" si="4">IF(ISERROR(V2+AG2+AJ2),"",V2+AG2+AJ2)</f>
        <v>3.58</v>
      </c>
      <c r="AL2" s="38">
        <v>0.05</v>
      </c>
      <c r="AM2" s="37">
        <f t="shared" ref="AM2" si="5">IF(ISERROR(BF2*AL2),"",BF2*AL2)</f>
        <v>0.25</v>
      </c>
      <c r="AN2" s="38"/>
      <c r="AO2" s="37">
        <f t="shared" ref="AO2" si="6">IF(ISERROR(BF2*AN2),"",BF2*AN2)</f>
        <v>0</v>
      </c>
      <c r="AP2" s="38"/>
      <c r="AQ2" s="37">
        <f t="shared" ref="AQ2" si="7">IF(ISERROR(BF2*AP2),"",BF2*AP2)</f>
        <v>0</v>
      </c>
      <c r="AR2" s="38"/>
      <c r="AS2" s="37">
        <f t="shared" ref="AS2" si="8">IF(ISERROR(BF2*AR2),"",BF2*AR2)</f>
        <v>0</v>
      </c>
      <c r="AT2" s="1" t="s">
        <v>72</v>
      </c>
      <c r="AU2" s="38">
        <f>200/AE2</f>
        <v>2.7699999999999999E-2</v>
      </c>
      <c r="AV2" s="37">
        <f t="shared" ref="AV2" si="9">IF(ISERROR(BF2*AU2),"",BF2*AU2)</f>
        <v>0.14000000000000001</v>
      </c>
      <c r="AW2" s="37"/>
      <c r="AX2" s="38"/>
      <c r="AY2" s="37">
        <f t="shared" ref="AY2" si="10">IF(ISERROR(BF2*AX2),"",BF2*AX2)</f>
        <v>0</v>
      </c>
      <c r="AZ2" s="37"/>
      <c r="BA2" s="38"/>
      <c r="BB2" s="37">
        <f t="shared" ref="BB2" si="11">IF(ISERROR(BF2*BA2),"",BF2*BA2)</f>
        <v>0</v>
      </c>
      <c r="BC2" s="37">
        <f t="shared" ref="BC2" si="12">IF(ISERROR(AM2+AO2+AQ2+AV2),"",AM2+AO2+AQ2+AV2)</f>
        <v>0.39</v>
      </c>
      <c r="BD2" s="37">
        <f t="shared" ref="BD2" si="13">IF(ISERROR(AK2+BC2),"",AK2+BC2)</f>
        <v>3.97</v>
      </c>
      <c r="BE2" s="39">
        <f t="shared" ref="BE2" si="14">IF(ISERROR((BF2-BD2)/BF2),"",(BF2-BD2)/BF2)</f>
        <v>0.21390000000000001</v>
      </c>
      <c r="BF2" s="10">
        <v>5.05</v>
      </c>
      <c r="BG2" s="10">
        <v>12.99</v>
      </c>
      <c r="BH2" s="39">
        <f t="shared" ref="BH2" si="15">IF(ISERROR((BG2-BF2)/BG2),"",(BG2-BF2)/BG2)</f>
        <v>0.61119999999999997</v>
      </c>
      <c r="BI2" s="10"/>
      <c r="BJ2" s="9">
        <v>45496</v>
      </c>
      <c r="BK2" s="37">
        <f t="shared" ref="BK2" si="16">IF(ISERROR(BD2*BJ2),"",BD2*BJ2)</f>
        <v>180619.12</v>
      </c>
      <c r="BL2" s="37">
        <f t="shared" ref="BL2" si="17">IF(ISERROR(BF2*BJ2),"",BF2*BJ2)</f>
        <v>229754.8</v>
      </c>
    </row>
    <row r="3" spans="1:64" ht="45">
      <c r="A3" s="31">
        <v>2</v>
      </c>
      <c r="B3" s="1"/>
      <c r="C3" s="1"/>
      <c r="D3" s="1" t="s">
        <v>5</v>
      </c>
      <c r="E3" s="1"/>
      <c r="F3" s="1" t="s">
        <v>4</v>
      </c>
      <c r="G3" s="1" t="s">
        <v>74</v>
      </c>
      <c r="H3" s="1" t="s">
        <v>75</v>
      </c>
      <c r="I3" s="1" t="s">
        <v>76</v>
      </c>
      <c r="J3" s="55" t="s">
        <v>68</v>
      </c>
      <c r="K3" s="52" t="s">
        <v>69</v>
      </c>
      <c r="L3" s="1" t="s">
        <v>70</v>
      </c>
      <c r="M3" s="1" t="s">
        <v>77</v>
      </c>
      <c r="N3" s="56"/>
      <c r="O3" s="57"/>
      <c r="P3" s="60" t="s">
        <v>80</v>
      </c>
      <c r="Q3" s="58"/>
      <c r="R3" s="1" t="s">
        <v>62</v>
      </c>
      <c r="S3" s="32"/>
      <c r="T3" s="33">
        <v>7.8</v>
      </c>
      <c r="U3" s="34">
        <v>0</v>
      </c>
      <c r="V3" s="35">
        <v>2.65</v>
      </c>
      <c r="W3" s="59">
        <v>2.65</v>
      </c>
      <c r="X3" s="1" t="s">
        <v>3</v>
      </c>
      <c r="Y3" s="46">
        <v>38</v>
      </c>
      <c r="Z3" s="46">
        <v>34</v>
      </c>
      <c r="AA3" s="46">
        <v>28</v>
      </c>
      <c r="AB3" s="33">
        <v>2</v>
      </c>
      <c r="AC3" s="9">
        <v>4</v>
      </c>
      <c r="AD3" s="50">
        <f t="shared" ref="AD3:AD4" si="18">IF(Y3="","",Y3*Z3*AA3/1000000)</f>
        <v>3.5999999999999997E-2</v>
      </c>
      <c r="AE3" s="36">
        <f t="shared" ref="AE3:AE4" si="19">IF(AC3="","",65/AD3*AC3)</f>
        <v>7222</v>
      </c>
      <c r="AF3" s="1">
        <v>3200</v>
      </c>
      <c r="AG3" s="37">
        <f t="shared" ref="AG3:AG4" si="20">IF(ISERROR(AF3/AE3),"",AF3/AE3)</f>
        <v>0.44</v>
      </c>
      <c r="AH3" s="1" t="s">
        <v>71</v>
      </c>
      <c r="AI3" s="38">
        <v>0.185</v>
      </c>
      <c r="AJ3" s="37">
        <f t="shared" ref="AJ3:AJ4" si="21">IF(ISERROR(V3*AI3),"",V3*AI3)</f>
        <v>0.49</v>
      </c>
      <c r="AK3" s="37">
        <f t="shared" ref="AK3:AK4" si="22">IF(ISERROR(V3+AG3+AJ3),"",V3+AG3+AJ3)</f>
        <v>3.58</v>
      </c>
      <c r="AL3" s="38">
        <v>0.05</v>
      </c>
      <c r="AM3" s="37">
        <f t="shared" ref="AM3:AM4" si="23">IF(ISERROR(BF3*AL3),"",BF3*AL3)</f>
        <v>0.25</v>
      </c>
      <c r="AN3" s="38"/>
      <c r="AO3" s="37">
        <f t="shared" ref="AO3:AO4" si="24">IF(ISERROR(BF3*AN3),"",BF3*AN3)</f>
        <v>0</v>
      </c>
      <c r="AP3" s="38"/>
      <c r="AQ3" s="37">
        <f t="shared" ref="AQ3:AQ4" si="25">IF(ISERROR(BF3*AP3),"",BF3*AP3)</f>
        <v>0</v>
      </c>
      <c r="AR3" s="38"/>
      <c r="AS3" s="37">
        <f t="shared" ref="AS3:AS4" si="26">IF(ISERROR(BF3*AR3),"",BF3*AR3)</f>
        <v>0</v>
      </c>
      <c r="AT3" s="1" t="s">
        <v>72</v>
      </c>
      <c r="AU3" s="38">
        <f>200/AE3</f>
        <v>2.7699999999999999E-2</v>
      </c>
      <c r="AV3" s="37">
        <f t="shared" ref="AV3:AV4" si="27">IF(ISERROR(BF3*AU3),"",BF3*AU3)</f>
        <v>0.14000000000000001</v>
      </c>
      <c r="AW3" s="37"/>
      <c r="AX3" s="38"/>
      <c r="AY3" s="37">
        <f t="shared" ref="AY3:AY4" si="28">IF(ISERROR(BF3*AX3),"",BF3*AX3)</f>
        <v>0</v>
      </c>
      <c r="AZ3" s="37"/>
      <c r="BA3" s="38"/>
      <c r="BB3" s="37">
        <f t="shared" ref="BB3:BB4" si="29">IF(ISERROR(BF3*BA3),"",BF3*BA3)</f>
        <v>0</v>
      </c>
      <c r="BC3" s="37">
        <f t="shared" ref="BC3:BC4" si="30">IF(ISERROR(AM3+AO3+AQ3+AV3),"",AM3+AO3+AQ3+AV3)</f>
        <v>0.39</v>
      </c>
      <c r="BD3" s="37">
        <f t="shared" ref="BD3:BD4" si="31">IF(ISERROR(AK3+BC3),"",AK3+BC3)</f>
        <v>3.97</v>
      </c>
      <c r="BE3" s="39">
        <f t="shared" ref="BE3:BE4" si="32">IF(ISERROR((BF3-BD3)/BF3),"",(BF3-BD3)/BF3)</f>
        <v>0.21390000000000001</v>
      </c>
      <c r="BF3" s="10">
        <v>5.05</v>
      </c>
      <c r="BG3" s="10">
        <v>12.99</v>
      </c>
      <c r="BH3" s="39">
        <f t="shared" ref="BH3:BH4" si="33">IF(ISERROR((BG3-BF3)/BG3),"",(BG3-BF3)/BG3)</f>
        <v>0.61119999999999997</v>
      </c>
      <c r="BI3" s="10"/>
      <c r="BJ3" s="9"/>
      <c r="BK3" s="37">
        <f t="shared" ref="BK3:BK4" si="34">IF(ISERROR(BD3*BJ3),"",BD3*BJ3)</f>
        <v>0</v>
      </c>
      <c r="BL3" s="37">
        <f t="shared" ref="BL3:BL4" si="35">IF(ISERROR(BF3*BJ3),"",BF3*BJ3)</f>
        <v>0</v>
      </c>
    </row>
    <row r="4" spans="1:64" ht="45">
      <c r="A4" s="31">
        <v>3</v>
      </c>
      <c r="B4" s="1"/>
      <c r="C4" s="1"/>
      <c r="D4" s="1" t="s">
        <v>5</v>
      </c>
      <c r="E4" s="1"/>
      <c r="F4" s="1" t="s">
        <v>4</v>
      </c>
      <c r="G4" s="1" t="s">
        <v>74</v>
      </c>
      <c r="H4" s="1" t="s">
        <v>75</v>
      </c>
      <c r="I4" s="1" t="s">
        <v>76</v>
      </c>
      <c r="J4" s="55" t="s">
        <v>68</v>
      </c>
      <c r="K4" s="52" t="s">
        <v>69</v>
      </c>
      <c r="L4" s="1" t="s">
        <v>70</v>
      </c>
      <c r="M4" s="1" t="s">
        <v>78</v>
      </c>
      <c r="N4" s="56"/>
      <c r="O4" s="57"/>
      <c r="P4" s="60" t="s">
        <v>81</v>
      </c>
      <c r="Q4" s="58"/>
      <c r="R4" s="1" t="s">
        <v>62</v>
      </c>
      <c r="S4" s="32"/>
      <c r="T4" s="33">
        <v>7.8</v>
      </c>
      <c r="U4" s="34">
        <v>0</v>
      </c>
      <c r="V4" s="35">
        <v>2.65</v>
      </c>
      <c r="W4" s="59">
        <v>2.65</v>
      </c>
      <c r="X4" s="1" t="s">
        <v>3</v>
      </c>
      <c r="Y4" s="46">
        <v>38</v>
      </c>
      <c r="Z4" s="46">
        <v>34</v>
      </c>
      <c r="AA4" s="46">
        <v>28</v>
      </c>
      <c r="AB4" s="33">
        <v>2</v>
      </c>
      <c r="AC4" s="9">
        <v>4</v>
      </c>
      <c r="AD4" s="50">
        <f t="shared" si="18"/>
        <v>3.5999999999999997E-2</v>
      </c>
      <c r="AE4" s="36">
        <f t="shared" si="19"/>
        <v>7222</v>
      </c>
      <c r="AF4" s="1">
        <v>3200</v>
      </c>
      <c r="AG4" s="37">
        <f t="shared" si="20"/>
        <v>0.44</v>
      </c>
      <c r="AH4" s="1" t="s">
        <v>71</v>
      </c>
      <c r="AI4" s="38">
        <v>0.185</v>
      </c>
      <c r="AJ4" s="37">
        <f t="shared" si="21"/>
        <v>0.49</v>
      </c>
      <c r="AK4" s="37">
        <f t="shared" si="22"/>
        <v>3.58</v>
      </c>
      <c r="AL4" s="38">
        <v>0.05</v>
      </c>
      <c r="AM4" s="37">
        <f t="shared" si="23"/>
        <v>0.25</v>
      </c>
      <c r="AN4" s="38"/>
      <c r="AO4" s="37">
        <f t="shared" si="24"/>
        <v>0</v>
      </c>
      <c r="AP4" s="38"/>
      <c r="AQ4" s="37">
        <f t="shared" si="25"/>
        <v>0</v>
      </c>
      <c r="AR4" s="38"/>
      <c r="AS4" s="37">
        <f t="shared" si="26"/>
        <v>0</v>
      </c>
      <c r="AT4" s="1" t="s">
        <v>72</v>
      </c>
      <c r="AU4" s="38">
        <f>200/AE4</f>
        <v>2.7699999999999999E-2</v>
      </c>
      <c r="AV4" s="37">
        <f t="shared" si="27"/>
        <v>0.14000000000000001</v>
      </c>
      <c r="AW4" s="37"/>
      <c r="AX4" s="38"/>
      <c r="AY4" s="37">
        <f t="shared" si="28"/>
        <v>0</v>
      </c>
      <c r="AZ4" s="37"/>
      <c r="BA4" s="38"/>
      <c r="BB4" s="37">
        <f t="shared" si="29"/>
        <v>0</v>
      </c>
      <c r="BC4" s="37">
        <f t="shared" si="30"/>
        <v>0.39</v>
      </c>
      <c r="BD4" s="37">
        <f t="shared" si="31"/>
        <v>3.97</v>
      </c>
      <c r="BE4" s="39">
        <f t="shared" si="32"/>
        <v>0.21390000000000001</v>
      </c>
      <c r="BF4" s="10">
        <v>5.05</v>
      </c>
      <c r="BG4" s="10">
        <v>12.99</v>
      </c>
      <c r="BH4" s="39">
        <f t="shared" si="33"/>
        <v>0.61119999999999997</v>
      </c>
      <c r="BI4" s="10"/>
      <c r="BJ4" s="9"/>
      <c r="BK4" s="37">
        <f t="shared" si="34"/>
        <v>0</v>
      </c>
      <c r="BL4" s="37">
        <f t="shared" si="35"/>
        <v>0</v>
      </c>
    </row>
  </sheetData>
  <sheetProtection insertRows="0" deleteRows="0" sort="0"/>
  <protectedRanges>
    <protectedRange sqref="L5:N220 AD2:AD4 T2:T4 AR1:AS1 AW1 AZ1 A5:J220 P5:BB220 F2:F4" name="Range1"/>
    <protectedRange sqref="K5:K225" name="Range1_1"/>
    <protectedRange sqref="BI5:BI220" name="Range1_2"/>
    <protectedRange sqref="O5:O220" name="Range1_2_1"/>
    <protectedRange sqref="AE2:BE4 BJ2:BJ4 A2:E4 BG2:BH4 L2:M4 G2:J4 Q2:S4 U2:AC4" name="Range1_3"/>
    <protectedRange sqref="K2:K4" name="Range1_1_1"/>
    <protectedRange sqref="BI2:BI4" name="Range1_2_2"/>
    <protectedRange sqref="O2:O4" name="Range1_2_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C09F6C-C4A2-4718-98B9-1560C8572497}">
          <x14:formula1>
            <xm:f>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2026-03-06T03:19:42Z</dcterms:modified>
</cp:coreProperties>
</file>