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E46B9EC5-444E-47F8-ABE3-5BA64C5124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5" l="1"/>
  <c r="AS8" i="5"/>
  <c r="AS9" i="5"/>
  <c r="AS10" i="5"/>
  <c r="AS11" i="5"/>
  <c r="AS12" i="5"/>
  <c r="AS13" i="5"/>
  <c r="BD7" i="5" l="1"/>
  <c r="BA7" i="5"/>
  <c r="AZ7" i="5" s="1"/>
  <c r="AW7" i="5" s="1"/>
  <c r="AP7" i="5"/>
  <c r="AN7" i="5"/>
  <c r="AL7" i="5"/>
  <c r="AI7" i="5"/>
  <c r="AC7" i="5"/>
  <c r="AD7" i="5" s="1"/>
  <c r="AF7" i="5" s="1"/>
  <c r="BD6" i="5"/>
  <c r="BA6" i="5"/>
  <c r="AZ6" i="5" s="1"/>
  <c r="AW6" i="5" s="1"/>
  <c r="AS6" i="5"/>
  <c r="AP6" i="5"/>
  <c r="AN6" i="5"/>
  <c r="AL6" i="5"/>
  <c r="AI6" i="5"/>
  <c r="AC6" i="5"/>
  <c r="AD6" i="5" s="1"/>
  <c r="AF6" i="5" s="1"/>
  <c r="BD5" i="5"/>
  <c r="BA5" i="5"/>
  <c r="AZ5" i="5" s="1"/>
  <c r="AW5" i="5" s="1"/>
  <c r="AS5" i="5"/>
  <c r="AP5" i="5"/>
  <c r="AN5" i="5"/>
  <c r="AL5" i="5"/>
  <c r="AI5" i="5"/>
  <c r="AC5" i="5"/>
  <c r="AD5" i="5" s="1"/>
  <c r="AF5" i="5" s="1"/>
  <c r="AJ7" i="5" l="1"/>
  <c r="AJ6" i="5"/>
  <c r="AT5" i="5"/>
  <c r="AT6" i="5"/>
  <c r="AT7" i="5"/>
  <c r="AJ5" i="5"/>
  <c r="AU6" i="5" l="1"/>
  <c r="AV6" i="5" s="1"/>
  <c r="BC6" i="5" s="1"/>
  <c r="AU7" i="5"/>
  <c r="AV7" i="5" s="1"/>
  <c r="BC7" i="5" s="1"/>
  <c r="AU5" i="5"/>
  <c r="AV5" i="5" s="1"/>
  <c r="BC5" i="5" s="1"/>
  <c r="AC2" i="5" l="1"/>
  <c r="AD2" i="5" s="1"/>
  <c r="AF2" i="5" s="1"/>
  <c r="AI2" i="5"/>
  <c r="AL2" i="5"/>
  <c r="AN2" i="5"/>
  <c r="AP2" i="5"/>
  <c r="AS2" i="5"/>
  <c r="BA2" i="5"/>
  <c r="AZ2" i="5" s="1"/>
  <c r="AW2" i="5" s="1"/>
  <c r="BD2" i="5"/>
  <c r="AC3" i="5"/>
  <c r="AD3" i="5" s="1"/>
  <c r="AF3" i="5" s="1"/>
  <c r="AI3" i="5"/>
  <c r="AL3" i="5"/>
  <c r="AN3" i="5"/>
  <c r="AP3" i="5"/>
  <c r="AS3" i="5"/>
  <c r="BA3" i="5"/>
  <c r="AZ3" i="5" s="1"/>
  <c r="AW3" i="5" s="1"/>
  <c r="BD3" i="5"/>
  <c r="AC4" i="5"/>
  <c r="AD4" i="5" s="1"/>
  <c r="AF4" i="5" s="1"/>
  <c r="AI4" i="5"/>
  <c r="AL4" i="5"/>
  <c r="AN4" i="5"/>
  <c r="AP4" i="5"/>
  <c r="AS4" i="5"/>
  <c r="BA4" i="5"/>
  <c r="AZ4" i="5" s="1"/>
  <c r="AW4" i="5" s="1"/>
  <c r="BD4" i="5"/>
  <c r="AJ4" i="5" l="1"/>
  <c r="AJ2" i="5"/>
  <c r="AT2" i="5"/>
  <c r="AU2" i="5" s="1"/>
  <c r="AV2" i="5" s="1"/>
  <c r="BC2" i="5" s="1"/>
  <c r="AT3" i="5"/>
  <c r="AT4" i="5"/>
  <c r="AJ3" i="5"/>
  <c r="AC8" i="5"/>
  <c r="AD8" i="5" s="1"/>
  <c r="AF8" i="5" s="1"/>
  <c r="AI8" i="5"/>
  <c r="AL8" i="5"/>
  <c r="AN8" i="5"/>
  <c r="AP8" i="5"/>
  <c r="BA8" i="5"/>
  <c r="AZ8" i="5" s="1"/>
  <c r="AW8" i="5" s="1"/>
  <c r="BD8" i="5"/>
  <c r="AC9" i="5"/>
  <c r="AD9" i="5" s="1"/>
  <c r="AF9" i="5" s="1"/>
  <c r="AI9" i="5"/>
  <c r="AL9" i="5"/>
  <c r="AN9" i="5"/>
  <c r="AP9" i="5"/>
  <c r="BA9" i="5"/>
  <c r="AZ9" i="5" s="1"/>
  <c r="AW9" i="5" s="1"/>
  <c r="BD9" i="5"/>
  <c r="AC10" i="5"/>
  <c r="AD10" i="5" s="1"/>
  <c r="AF10" i="5" s="1"/>
  <c r="AI10" i="5"/>
  <c r="AL10" i="5"/>
  <c r="AN10" i="5"/>
  <c r="AP10" i="5"/>
  <c r="BA10" i="5"/>
  <c r="AZ10" i="5" s="1"/>
  <c r="AW10" i="5" s="1"/>
  <c r="BD10" i="5"/>
  <c r="AC11" i="5"/>
  <c r="AD11" i="5" s="1"/>
  <c r="AF11" i="5" s="1"/>
  <c r="AL11" i="5"/>
  <c r="AN11" i="5"/>
  <c r="AP11" i="5"/>
  <c r="BA11" i="5"/>
  <c r="AZ11" i="5" s="1"/>
  <c r="AW11" i="5" s="1"/>
  <c r="BD11" i="5"/>
  <c r="AC12" i="5"/>
  <c r="AD12" i="5" s="1"/>
  <c r="AF12" i="5" s="1"/>
  <c r="AL12" i="5"/>
  <c r="AN12" i="5"/>
  <c r="AP12" i="5"/>
  <c r="BA12" i="5"/>
  <c r="AZ12" i="5" s="1"/>
  <c r="AW12" i="5" s="1"/>
  <c r="BD12" i="5"/>
  <c r="AC13" i="5"/>
  <c r="AD13" i="5" s="1"/>
  <c r="AF13" i="5" s="1"/>
  <c r="AL13" i="5"/>
  <c r="AN13" i="5"/>
  <c r="AP13" i="5"/>
  <c r="BA13" i="5"/>
  <c r="AZ13" i="5" s="1"/>
  <c r="AW13" i="5" s="1"/>
  <c r="BD13" i="5"/>
  <c r="AU4" i="5" l="1"/>
  <c r="AV4" i="5" s="1"/>
  <c r="BC4" i="5" s="1"/>
  <c r="AI12" i="5"/>
  <c r="AJ12" i="5" s="1"/>
  <c r="AI13" i="5"/>
  <c r="AJ13" i="5" s="1"/>
  <c r="AI11" i="5"/>
  <c r="AJ11" i="5" s="1"/>
  <c r="AT11" i="5"/>
  <c r="AU3" i="5"/>
  <c r="AV3" i="5" s="1"/>
  <c r="BC3" i="5" s="1"/>
  <c r="AT10" i="5"/>
  <c r="AT8" i="5"/>
  <c r="AJ9" i="5"/>
  <c r="AT13" i="5"/>
  <c r="AJ8" i="5"/>
  <c r="AJ10" i="5"/>
  <c r="AT12" i="5"/>
  <c r="AT9" i="5"/>
  <c r="AU11" i="5" l="1"/>
  <c r="AV11" i="5" s="1"/>
  <c r="BC11" i="5" s="1"/>
  <c r="AU10" i="5"/>
  <c r="AV10" i="5" s="1"/>
  <c r="BC10" i="5" s="1"/>
  <c r="AU9" i="5"/>
  <c r="AV9" i="5" s="1"/>
  <c r="BC9" i="5" s="1"/>
  <c r="AU12" i="5"/>
  <c r="AV12" i="5" s="1"/>
  <c r="BC12" i="5" s="1"/>
  <c r="AU8" i="5"/>
  <c r="AV8" i="5" s="1"/>
  <c r="BC8" i="5" s="1"/>
  <c r="AU13" i="5"/>
  <c r="AV13" i="5" s="1"/>
  <c r="BC1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37E5FD10-41B8-435B-A532-B861B4DEBEB1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16AD9AEB-6DCE-4FB8-9DE0-7195E1860A54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A729779B-8D48-4E41-ABF8-C4DC9A7DC378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14BE0A20-8A35-4812-937F-7283042C03B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4FADAF38-76C4-4AC6-A549-192C055EBAD8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5A3FA9B0-44F0-41E9-A13E-E0D297E10C6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B2F541CD-DA05-4E8F-AA69-80521A373B7F}">
      <text>
        <r>
          <rPr>
            <sz val="11"/>
            <rFont val="Calibri"/>
            <family val="2"/>
          </rPr>
          <t>[JLA POE Price Quote (Value)]*[DA %]</t>
        </r>
      </text>
    </comment>
    <comment ref="AM1" authorId="0" shapeId="0" xr:uid="{5A908057-B303-48E7-9E29-BD5896ACF617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0BDD7AF0-5C84-4FFD-9DF0-306151A61B5F}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 xr:uid="{4DCCDCBE-5469-482E-925E-0E46B0DBC9DA}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 xr:uid="{783C2511-7AE7-4784-BE34-C5FFCA990933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5921F7A7-6481-404F-99C0-D0A2D8DA6909}">
      <text>
        <r>
          <rPr>
            <sz val="11"/>
            <rFont val="Calibri"/>
            <family val="2"/>
          </rPr>
          <t>[JLA POE Price Quote (Value)]*[Load 1 %]</t>
        </r>
      </text>
    </comment>
    <comment ref="AT1" authorId="0" shapeId="0" xr:uid="{5FE00916-A1D9-49AD-A480-5372023E0B3A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U1" authorId="0" shapeId="0" xr:uid="{A2CBDCDE-4B21-47DA-9934-868473693714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71A3C8E5-5044-4AAB-BA39-34CA95BCF551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W1" authorId="0" shapeId="0" xr:uid="{755CD91B-2130-4245-AC7E-8D49FA22EA3B}">
      <text>
        <r>
          <rPr>
            <sz val="11"/>
            <rFont val="Calibri"/>
            <family val="2"/>
          </rPr>
          <t>[Suggested Retail Price]*(1-[Retailer Markup])</t>
        </r>
      </text>
    </comment>
    <comment ref="BA1" authorId="0" shapeId="0" xr:uid="{BD57DDF5-52F4-4C1C-8CE5-0F066E9DA23D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C1" authorId="0" shapeId="0" xr:uid="{41BAED18-9C5A-4BDC-B6D0-AA47F7AB9133}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0" shapeId="0" xr:uid="{943395F2-C8BE-4BC6-9C1D-8CA554356B2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<sst xmlns="http://schemas.openxmlformats.org/spreadsheetml/2006/main" count="212" uniqueCount="93">
  <si>
    <t>Brand</t>
  </si>
  <si>
    <t>Package Type</t>
  </si>
  <si>
    <t>Licensor</t>
  </si>
  <si>
    <t>Addison Park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</si>
  <si>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</si>
  <si>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</si>
  <si>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</si>
  <si>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</si>
  <si>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</si>
  <si>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</si>
  <si>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</si>
  <si>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</si>
  <si>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</si>
  <si>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</si>
  <si>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</si>
  <si>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</si>
  <si>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</si>
  <si>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</si>
  <si>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</si>
  <si>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</si>
  <si>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</si>
  <si>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</si>
  <si>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</si>
  <si>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</si>
  <si>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</si>
  <si>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</si>
  <si>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</si>
  <si>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</si>
  <si>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</si>
  <si>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</si>
  <si>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</si>
  <si>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</si>
  <si>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</si>
  <si>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</si>
  <si>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</si>
  <si>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</si>
  <si>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</si>
  <si>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</si>
  <si>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</si>
  <si>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</si>
  <si>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</si>
  <si>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</si>
  <si>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</si>
  <si>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</si>
  <si>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</si>
  <si>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</si>
  <si>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</si>
  <si>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</si>
  <si>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</si>
  <si>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</si>
  <si>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</si>
  <si>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</si>
  <si>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</si>
  <si>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</si>
  <si>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</si>
  <si>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</si>
  <si>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Retailer Markup (Value)</t>
  </si>
  <si>
    <t>Retailer Markup (Formula)</t>
  </si>
  <si>
    <t>Twin: 68x90"/20x26+1"</t>
    <phoneticPr fontId="10" type="noConversion"/>
  </si>
  <si>
    <t>9404.40.9022</t>
  </si>
  <si>
    <t>Queen: 90x90"/20x26+1"(2)</t>
    <phoneticPr fontId="10" type="noConversion"/>
  </si>
  <si>
    <t>King: 106x90"/20x36+1"(2)</t>
    <phoneticPr fontId="10" type="noConversion"/>
  </si>
  <si>
    <t>Multi</t>
    <phoneticPr fontId="10" type="noConversion"/>
  </si>
  <si>
    <t>3PC Comforter set</t>
  </si>
  <si>
    <t>9PC Comforter set</t>
  </si>
  <si>
    <t xml:space="preserve">Coral </t>
  </si>
  <si>
    <t>Polyester 3 Piece Comforter Set</t>
  </si>
  <si>
    <t>Polyester 9 Piece Comforter Set</t>
  </si>
  <si>
    <t>Sage</t>
  </si>
  <si>
    <t>Compressed/Knocked Down</t>
  </si>
  <si>
    <t>Material-Short:</t>
    <phoneticPr fontId="10" type="noConversion"/>
  </si>
  <si>
    <t>100% polyester</t>
  </si>
  <si>
    <t>FULL:
Comforter Set: 80X90"/20x26+2"(2)
Pillow: 16x16" Squre pillow, 12x16'' oblong pillow
Sheet set: 81x102"/54x75+16''/20x30"(2)</t>
  </si>
  <si>
    <t>QUEEN:
Comforter Set: 92x92"/20x26+2"(2)
Pillow: 16x16" Squre pillow, 12x16'' oblong pillow
Sheet set: 90x102"/60x80+16"/20x30"(2)</t>
  </si>
  <si>
    <t>KING:
Comforter Set: 106x92"/20x36+2"(2)
Pillows: 16x16" Squre pillow, 12x16'' oblong pillow
Sheet set: 108x102"/78x80+16"/20x40"(2)</t>
  </si>
  <si>
    <t>ORNAMENT PATCHWORK</t>
  </si>
  <si>
    <t>TREES</t>
  </si>
  <si>
    <t>SABINE</t>
  </si>
  <si>
    <t>BRYNNE</t>
  </si>
  <si>
    <t>Comforter &amp; Sham: 100% polyester 75gsm microfiber fabric printed on face. 100% polyester 75gsm microfiber fabric solid reverse, comforter with 180g/m2 poly fill.</t>
  </si>
  <si>
    <r>
      <t>Comforter &amp; Sham: 100% polyester 75gsm microfiber fabric printed on face. 100% polyester 75gsm microfiber fabric</t>
    </r>
    <r>
      <rPr>
        <sz val="11"/>
        <color rgb="FFFF0000"/>
        <rFont val="Calibri"/>
        <family val="2"/>
      </rPr>
      <t xml:space="preserve"> Print reverse,</t>
    </r>
    <r>
      <rPr>
        <sz val="11"/>
        <rFont val="Calibri"/>
        <family val="2"/>
      </rPr>
      <t xml:space="preserve"> comforter with 180g/m2 poly fill.</t>
    </r>
  </si>
  <si>
    <t>MCH10-6474</t>
    <phoneticPr fontId="10" type="noConversion"/>
  </si>
  <si>
    <t>MCH10-6475</t>
  </si>
  <si>
    <t>MCH10-6476</t>
  </si>
  <si>
    <t>MCH10-6477</t>
  </si>
  <si>
    <t>MCH10-6478</t>
  </si>
  <si>
    <t>MCH10-6479</t>
  </si>
  <si>
    <t>MCH10-6480</t>
  </si>
  <si>
    <t>MCH10-6481</t>
  </si>
  <si>
    <t>MCH10-6482</t>
  </si>
  <si>
    <t>MCH10-6483</t>
  </si>
  <si>
    <t>MCH10-6484</t>
  </si>
  <si>
    <t>MCH10-6485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</si>
</sst>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5" formatCode="0.000%"/>
  </numFmts>
  <fonts count="12" x14ac:knownFonts="1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9"/>
      <name val="宋体"/>
      <family val="3"/>
      <charset val="134"/>
    </font>
    <font>
      <sz val="10.5"/>
      <color rgb="FFFF0000"/>
      <name val="Comic Sans MS"/>
      <family val="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5" fillId="0" borderId="0"/>
    <xf numFmtId="0" fontId="5" fillId="0" borderId="0"/>
    <xf numFmtId="0" fontId="5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" fillId="0" borderId="0"/>
    <xf numFmtId="176" fontId="2" fillId="0" borderId="0" applyFont="0" applyFill="0" applyBorder="0" applyAlignment="0" applyProtection="0"/>
    <xf numFmtId="0" fontId="2" fillId="0" borderId="0"/>
    <xf numFmtId="0" fontId="1" fillId="0" borderId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179" fontId="3" fillId="4" borderId="1" xfId="0" applyNumberFormat="1" applyFont="1" applyFill="1" applyBorder="1" applyAlignment="1">
      <alignment horizontal="center" wrapText="1"/>
    </xf>
    <xf numFmtId="2" fontId="3" fillId="4" borderId="1" xfId="0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3" fillId="6" borderId="2" xfId="0" applyNumberFormat="1" applyFont="1" applyFill="1" applyBorder="1" applyAlignment="1">
      <alignment horizontal="center" wrapText="1"/>
    </xf>
    <xf numFmtId="178" fontId="3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178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8" fontId="6" fillId="7" borderId="1" xfId="1" applyNumberFormat="1" applyFont="1" applyFill="1" applyBorder="1" applyAlignment="1">
      <alignment wrapText="1"/>
    </xf>
    <xf numFmtId="178" fontId="3" fillId="3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10" fontId="0" fillId="2" borderId="1" xfId="5" applyNumberFormat="1" applyFont="1" applyFill="1" applyBorder="1" applyAlignment="1">
      <alignment wrapText="1"/>
    </xf>
    <xf numFmtId="0" fontId="3" fillId="5" borderId="1" xfId="6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3" fillId="0" borderId="1" xfId="0" applyNumberFormat="1" applyFont="1" applyBorder="1" applyAlignment="1">
      <alignment horizontal="center" wrapText="1"/>
    </xf>
    <xf numFmtId="181" fontId="0" fillId="0" borderId="0" xfId="0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0" fontId="4" fillId="0" borderId="1" xfId="0" applyFont="1" applyBorder="1"/>
    <xf numFmtId="0" fontId="0" fillId="0" borderId="1" xfId="0" applyBorder="1" applyAlignment="1">
      <alignment horizontal="center"/>
    </xf>
    <xf numFmtId="179" fontId="0" fillId="0" borderId="1" xfId="0" applyNumberFormat="1" applyBorder="1"/>
    <xf numFmtId="2" fontId="0" fillId="0" borderId="1" xfId="0" applyNumberFormat="1" applyBorder="1"/>
    <xf numFmtId="178" fontId="0" fillId="2" borderId="1" xfId="4" applyNumberFormat="1" applyFont="1" applyFill="1" applyBorder="1" applyAlignment="1"/>
    <xf numFmtId="178" fontId="0" fillId="0" borderId="2" xfId="0" applyNumberFormat="1" applyBorder="1"/>
    <xf numFmtId="178" fontId="0" fillId="0" borderId="1" xfId="0" applyNumberFormat="1" applyBorder="1"/>
    <xf numFmtId="180" fontId="0" fillId="0" borderId="1" xfId="0" applyNumberFormat="1" applyBorder="1"/>
    <xf numFmtId="1" fontId="4" fillId="0" borderId="1" xfId="0" applyNumberFormat="1" applyFont="1" applyBorder="1"/>
    <xf numFmtId="181" fontId="0" fillId="2" borderId="1" xfId="0" applyNumberFormat="1" applyFill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0" borderId="0" xfId="0" applyNumberFormat="1"/>
    <xf numFmtId="1" fontId="0" fillId="0" borderId="1" xfId="0" applyNumberFormat="1" applyBorder="1"/>
    <xf numFmtId="0" fontId="4" fillId="0" borderId="1" xfId="0" applyFont="1" applyBorder="1" applyAlignment="1">
      <alignment wrapText="1"/>
    </xf>
    <xf numFmtId="1" fontId="9" fillId="0" borderId="1" xfId="0" applyNumberFormat="1" applyFont="1" applyBorder="1"/>
    <xf numFmtId="178" fontId="9" fillId="0" borderId="1" xfId="0" applyNumberFormat="1" applyFont="1" applyBorder="1"/>
    <xf numFmtId="0" fontId="11" fillId="0" borderId="1" xfId="0" applyFont="1" applyBorder="1"/>
    <xf numFmtId="0" fontId="0" fillId="5" borderId="1" xfId="0" applyFill="1" applyBorder="1" applyAlignment="1">
      <alignment wrapText="1"/>
    </xf>
    <xf numFmtId="2" fontId="9" fillId="0" borderId="1" xfId="0" applyNumberFormat="1" applyFont="1" applyBorder="1"/>
    <xf numFmtId="0" fontId="0" fillId="5" borderId="1" xfId="0" applyFill="1" applyBorder="1"/>
    <xf numFmtId="178" fontId="3" fillId="0" borderId="0" xfId="0" applyNumberFormat="1" applyFont="1" applyAlignment="1">
      <alignment wrapText="1"/>
    </xf>
    <xf numFmtId="10" fontId="3" fillId="0" borderId="0" xfId="0" applyNumberFormat="1" applyFont="1" applyAlignment="1">
      <alignment wrapText="1"/>
    </xf>
    <xf numFmtId="10" fontId="3" fillId="2" borderId="1" xfId="5" applyNumberFormat="1" applyFont="1" applyFill="1" applyBorder="1" applyAlignment="1"/>
    <xf numFmtId="178" fontId="3" fillId="2" borderId="1" xfId="0" applyNumberFormat="1" applyFont="1" applyFill="1" applyBorder="1"/>
    <xf numFmtId="185" fontId="0" fillId="0" borderId="0" xfId="0" applyNumberFormat="1" applyAlignment="1">
      <alignment wrapText="1"/>
    </xf>
    <xf numFmtId="185" fontId="3" fillId="3" borderId="1" xfId="0" applyNumberFormat="1" applyFont="1" applyFill="1" applyBorder="1" applyAlignment="1">
      <alignment horizontal="center" wrapText="1"/>
    </xf>
    <xf numFmtId="185" fontId="0" fillId="0" borderId="1" xfId="0" applyNumberFormat="1" applyBorder="1"/>
    <xf numFmtId="0" fontId="5" fillId="0" borderId="1" xfId="0" applyFont="1" applyBorder="1"/>
  </cellXfs>
  <cellStyles count="13">
    <cellStyle name="Comma 2" xfId="12" xr:uid="{44E45A4F-8CA9-4A7D-9C2C-823653BF273C}"/>
    <cellStyle name="Currency 2" xfId="4" xr:uid="{9DE719CE-542C-483E-BA86-9A769FAF6132}"/>
    <cellStyle name="Currency 3" xfId="11" xr:uid="{FED8C975-8BD3-4CCD-A85D-7625AD1D4093}"/>
    <cellStyle name="Normal 2" xfId="6" xr:uid="{500971C5-82BA-4310-B862-7E56EB928117}"/>
    <cellStyle name="Normal 2 18 2" xfId="1" xr:uid="{1BA08453-9F65-454B-A4A0-7177E70831F2}"/>
    <cellStyle name="Normal 3" xfId="10" xr:uid="{818187FF-9E23-4796-9350-40B8FBED421D}"/>
    <cellStyle name="Normal 57" xfId="9" xr:uid="{B5B94ACB-06B3-4B76-97A3-C406DD3C195F}"/>
    <cellStyle name="Percent 2" xfId="5" xr:uid="{9C640285-CC63-4253-981F-24FEC4D0A6CB}"/>
    <cellStyle name="Style 1" xfId="3" xr:uid="{F4609D05-B161-47A5-8040-F8D4BA086F06}"/>
    <cellStyle name="常规" xfId="0" builtinId="0"/>
    <cellStyle name="常规 2" xfId="7" xr:uid="{1C815744-75BF-45B6-851A-EB1C4175F251}"/>
    <cellStyle name="货币 2" xfId="8" xr:uid="{4631F229-ABCC-48EC-9E2C-B26866B2F4D4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ustomXml" Target="../ink/ink1.xml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54</xdr:col>
      <xdr:colOff>712362</xdr:colOff>
      <xdr:row>11</xdr:row>
      <xdr:rowOff>74739</xdr:rowOff>
    </xdr:from>
    <xdr:to>
      <xdr:col>54</xdr:col>
      <xdr:colOff>728202</xdr:colOff>
      <xdr:row>11</xdr:row>
      <xdr:rowOff>85539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9" name="墨迹 8">
              <a:extLst>
                <a:ext uri="{FF2B5EF4-FFF2-40B4-BE49-F238E27FC236}">
                  <a16:creationId xmlns:a16="http://schemas.microsoft.com/office/drawing/2014/main" id="{85E1AEC2-295B-E72B-2C2D-775C9FE76A68}"/>
                </a:ext>
              </a:extLst>
            </xdr14:cNvPr>
            <xdr14:cNvContentPartPr/>
          </xdr14:nvContentPartPr>
          <xdr14:nvPr macro=""/>
          <xdr14:xfrm>
            <a:off x="43429186" y="9767827"/>
            <a:ext cx="15840" cy="10800"/>
          </xdr14:xfrm>
        </xdr:contentPart>
      </mc:Choice>
      <mc:Fallback xmlns="">
        <xdr:pic>
          <xdr:nvPicPr>
            <xdr:cNvPr id="9" name="墨迹 8">
              <a:extLst>
                <a:ext uri="{FF2B5EF4-FFF2-40B4-BE49-F238E27FC236}">
                  <a16:creationId xmlns:a16="http://schemas.microsoft.com/office/drawing/2014/main" id="{85E1AEC2-295B-E72B-2C2D-775C9FE76A68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43423066" y="9761707"/>
              <a:ext cx="28080" cy="230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  <inkml:channel name="OA" type="integer" max="360" units="deg"/>
          <inkml:channel name="OE" type="integer" max="90" units="deg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  <inkml:channelProperty channel="OA" name="resolution" value="1000" units="1/deg"/>
          <inkml:channelProperty channel="OE" name="resolution" value="1000" units="1/deg"/>
        </inkml:channelProperties>
      </inkml:inkSource>
      <inkml:timestamp xml:id="ts0" timeString="2025-08-26T08:22:00.99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 30 11461 0 0,'42'-24'2882'0'0,"-42"18"-3187"0"0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506D2-1B9E-4886-A161-C9BD144DF1B4}">
  <dimension ref="A1:BD13"/>
  <sheetViews>
    <sheetView tabSelected="1" zoomScale="70" zoomScaleNormal="70" workbookViewId="0">
      <selection activeCell="I8" sqref="I8"/>
    </sheetView>
  </sheetViews>
  <sheetFormatPr defaultColWidth="9.140625" defaultRowHeight="15" x14ac:dyDescent="0.25"/>
  <cols>
    <col min="1" max="1" width="10.140625" style="3" customWidth="1"/>
    <col min="2" max="2" width="27.85546875" style="2" customWidth="1"/>
    <col min="3" max="3" width="20.42578125" style="2" customWidth="1"/>
    <col min="4" max="4" width="14.42578125" style="2" customWidth="1"/>
    <col min="5" max="5" width="13.140625" style="2" customWidth="1"/>
    <col min="6" max="6" width="18.42578125" style="2" bestFit="1" customWidth="1"/>
    <col min="7" max="7" width="22.7109375" style="2" bestFit="1" customWidth="1"/>
    <col min="8" max="8" width="16.5703125" style="2" bestFit="1" customWidth="1"/>
    <col min="9" max="9" width="17.42578125" style="2" bestFit="1" customWidth="1"/>
    <col min="10" max="10" width="32.28515625" style="4" customWidth="1"/>
    <col min="11" max="11" width="14.5703125" style="4" bestFit="1" customWidth="1"/>
    <col min="12" max="12" width="33.28515625" style="4" customWidth="1"/>
    <col min="13" max="13" width="10" style="2" bestFit="1" customWidth="1"/>
    <col min="14" max="14" width="10.5703125" style="2" customWidth="1"/>
    <col min="15" max="15" width="12.85546875" style="2" bestFit="1" customWidth="1"/>
    <col min="16" max="16" width="14.140625" style="2" bestFit="1" customWidth="1"/>
    <col min="17" max="17" width="9.28515625" style="2" customWidth="1"/>
    <col min="18" max="18" width="9.7109375" style="5" customWidth="1"/>
    <col min="19" max="19" width="8" style="6" customWidth="1"/>
    <col min="20" max="20" width="12" style="7" customWidth="1"/>
    <col min="21" max="21" width="8.5703125" style="7" customWidth="1"/>
    <col min="22" max="22" width="8.140625" style="7" customWidth="1"/>
    <col min="23" max="23" width="27" style="2" bestFit="1" customWidth="1"/>
    <col min="24" max="24" width="8.140625" style="34" customWidth="1"/>
    <col min="25" max="25" width="8.7109375" style="34" customWidth="1"/>
    <col min="26" max="26" width="7.140625" style="34" customWidth="1"/>
    <col min="27" max="27" width="9" style="6" customWidth="1"/>
    <col min="28" max="28" width="6.28515625" style="8" customWidth="1"/>
    <col min="29" max="29" width="10" style="36" customWidth="1"/>
    <col min="30" max="30" width="9.85546875" style="8" customWidth="1"/>
    <col min="31" max="31" width="9.7109375" style="2" customWidth="1"/>
    <col min="32" max="32" width="8.85546875" style="7" customWidth="1"/>
    <col min="33" max="33" width="13.140625" style="2" bestFit="1" customWidth="1"/>
    <col min="34" max="34" width="8.42578125" style="9" customWidth="1"/>
    <col min="35" max="35" width="9" style="7" customWidth="1"/>
    <col min="36" max="36" width="8.42578125" style="7" customWidth="1"/>
    <col min="37" max="37" width="7.85546875" style="9" customWidth="1"/>
    <col min="38" max="38" width="5.85546875" style="7" customWidth="1"/>
    <col min="39" max="39" width="8.140625" style="9" customWidth="1"/>
    <col min="40" max="40" width="9.28515625" style="7" customWidth="1"/>
    <col min="41" max="41" width="11.5703125" style="9" customWidth="1"/>
    <col min="42" max="42" width="10.85546875" style="7" customWidth="1"/>
    <col min="43" max="43" width="9.5703125" style="2" customWidth="1"/>
    <col min="44" max="44" width="9.5703125" style="9" customWidth="1"/>
    <col min="45" max="45" width="10" style="7" customWidth="1"/>
    <col min="46" max="46" width="9.5703125" style="7" customWidth="1"/>
    <col min="47" max="47" width="11.85546875" style="7" customWidth="1"/>
    <col min="48" max="48" width="10.140625" style="61" customWidth="1"/>
    <col min="49" max="49" width="10.140625" style="60" customWidth="1"/>
    <col min="50" max="50" width="9.5703125" style="7" customWidth="1"/>
    <col min="51" max="51" width="9.7109375" style="7" customWidth="1"/>
    <col min="52" max="52" width="10.28515625" style="64" customWidth="1"/>
    <col min="53" max="53" width="9.7109375" style="9" bestFit="1" customWidth="1"/>
    <col min="54" max="54" width="10.28515625" style="7" bestFit="1" customWidth="1"/>
    <col min="55" max="55" width="16.28515625" style="2" customWidth="1"/>
    <col min="56" max="56" width="13.5703125" style="2" customWidth="1"/>
    <col min="57" max="57" width="7.5703125" style="2" customWidth="1"/>
    <col min="58" max="16384" width="9.140625" style="2"/>
  </cols>
  <sheetData>
    <row r="1" spans="1:56" ht="68.099999999999994" customHeight="1" x14ac:dyDescent="0.25">
      <c r="A1" s="10" t="s">
        <v>4</v>
      </c>
      <c r="B1" s="10" t="s">
        <v>5</v>
      </c>
      <c r="C1" s="32" t="s">
        <v>6</v>
      </c>
      <c r="D1" s="33" t="s">
        <v>0</v>
      </c>
      <c r="E1" s="33" t="s">
        <v>2</v>
      </c>
      <c r="F1" s="12" t="s">
        <v>51</v>
      </c>
      <c r="G1" s="32" t="s">
        <v>7</v>
      </c>
      <c r="H1" s="11" t="s">
        <v>8</v>
      </c>
      <c r="I1" s="31" t="s">
        <v>53</v>
      </c>
      <c r="J1" s="11" t="s">
        <v>9</v>
      </c>
      <c r="K1" s="11" t="s">
        <v>70</v>
      </c>
      <c r="L1" s="11" t="s">
        <v>10</v>
      </c>
      <c r="M1" s="11" t="s">
        <v>11</v>
      </c>
      <c r="N1" s="32" t="s">
        <v>12</v>
      </c>
      <c r="O1" s="32" t="s">
        <v>13</v>
      </c>
      <c r="P1" s="32" t="s">
        <v>14</v>
      </c>
      <c r="Q1" s="31" t="s">
        <v>54</v>
      </c>
      <c r="R1" s="13" t="s">
        <v>15</v>
      </c>
      <c r="S1" s="14" t="s">
        <v>16</v>
      </c>
      <c r="T1" s="15" t="s">
        <v>17</v>
      </c>
      <c r="U1" s="16" t="s">
        <v>18</v>
      </c>
      <c r="V1" s="17" t="s">
        <v>19</v>
      </c>
      <c r="W1" s="18" t="s">
        <v>1</v>
      </c>
      <c r="X1" s="35" t="s">
        <v>20</v>
      </c>
      <c r="Y1" s="35" t="s">
        <v>21</v>
      </c>
      <c r="Z1" s="35" t="s">
        <v>22</v>
      </c>
      <c r="AA1" s="19" t="s">
        <v>23</v>
      </c>
      <c r="AB1" s="20" t="s">
        <v>24</v>
      </c>
      <c r="AC1" s="37" t="s">
        <v>25</v>
      </c>
      <c r="AD1" s="21" t="s">
        <v>26</v>
      </c>
      <c r="AE1" s="10" t="s">
        <v>27</v>
      </c>
      <c r="AF1" s="22" t="s">
        <v>28</v>
      </c>
      <c r="AG1" s="10" t="s">
        <v>29</v>
      </c>
      <c r="AH1" s="23" t="s">
        <v>30</v>
      </c>
      <c r="AI1" s="24" t="s">
        <v>31</v>
      </c>
      <c r="AJ1" s="22" t="s">
        <v>32</v>
      </c>
      <c r="AK1" s="23" t="s">
        <v>33</v>
      </c>
      <c r="AL1" s="22" t="s">
        <v>34</v>
      </c>
      <c r="AM1" s="23" t="s">
        <v>35</v>
      </c>
      <c r="AN1" s="22" t="s">
        <v>36</v>
      </c>
      <c r="AO1" s="23" t="s">
        <v>37</v>
      </c>
      <c r="AP1" s="22" t="s">
        <v>38</v>
      </c>
      <c r="AQ1" s="18" t="s">
        <v>39</v>
      </c>
      <c r="AR1" s="23" t="s">
        <v>40</v>
      </c>
      <c r="AS1" s="22" t="s">
        <v>41</v>
      </c>
      <c r="AT1" s="22" t="s">
        <v>42</v>
      </c>
      <c r="AU1" s="25" t="s">
        <v>43</v>
      </c>
      <c r="AV1" s="26" t="s">
        <v>44</v>
      </c>
      <c r="AW1" s="25" t="s">
        <v>45</v>
      </c>
      <c r="AX1" s="27" t="s">
        <v>46</v>
      </c>
      <c r="AY1" s="28" t="s">
        <v>47</v>
      </c>
      <c r="AZ1" s="65" t="s">
        <v>56</v>
      </c>
      <c r="BA1" s="25" t="s">
        <v>57</v>
      </c>
      <c r="BB1" s="10" t="s">
        <v>48</v>
      </c>
      <c r="BC1" s="29" t="s">
        <v>49</v>
      </c>
      <c r="BD1" s="29" t="s">
        <v>50</v>
      </c>
    </row>
    <row r="2" spans="1:56" customFormat="1" ht="51" customHeight="1" x14ac:dyDescent="0.3">
      <c r="A2" s="39">
        <v>4</v>
      </c>
      <c r="B2" s="1"/>
      <c r="C2" s="1"/>
      <c r="D2" s="59" t="s">
        <v>3</v>
      </c>
      <c r="E2" s="1"/>
      <c r="F2" s="1" t="s">
        <v>55</v>
      </c>
      <c r="G2" s="38" t="s">
        <v>75</v>
      </c>
      <c r="H2" s="53" t="s">
        <v>66</v>
      </c>
      <c r="I2" s="38" t="s">
        <v>63</v>
      </c>
      <c r="J2" s="53" t="s">
        <v>80</v>
      </c>
      <c r="K2" s="53" t="s">
        <v>71</v>
      </c>
      <c r="L2" s="38" t="s">
        <v>58</v>
      </c>
      <c r="M2" s="38" t="s">
        <v>62</v>
      </c>
      <c r="N2" s="1"/>
      <c r="O2" s="67" t="s">
        <v>81</v>
      </c>
      <c r="P2" s="59"/>
      <c r="Q2" s="1" t="s">
        <v>52</v>
      </c>
      <c r="R2" s="40">
        <v>42.53</v>
      </c>
      <c r="S2" s="41">
        <v>7.8</v>
      </c>
      <c r="T2" s="42">
        <v>5.45</v>
      </c>
      <c r="U2" s="43">
        <v>5.25</v>
      </c>
      <c r="V2" s="55">
        <v>5.25</v>
      </c>
      <c r="W2" s="56" t="s">
        <v>69</v>
      </c>
      <c r="X2" s="45">
        <v>52</v>
      </c>
      <c r="Y2" s="45">
        <v>42</v>
      </c>
      <c r="Z2" s="45">
        <v>20</v>
      </c>
      <c r="AA2" s="58">
        <v>6.78</v>
      </c>
      <c r="AB2" s="46">
        <v>3</v>
      </c>
      <c r="AC2" s="47">
        <f t="shared" ref="AC2:AC13" si="0">IF(X2="","",X2*Y2*Z2/1000000)</f>
        <v>4.3999999999999997E-2</v>
      </c>
      <c r="AD2" s="48">
        <f t="shared" ref="AD2:AD7" si="1">IF(AB2="","",65/AC2*AB2)</f>
        <v>4432</v>
      </c>
      <c r="AE2" s="1">
        <v>3200</v>
      </c>
      <c r="AF2" s="49">
        <f t="shared" ref="AF2:AF7" si="2">IF(ISERROR(AE2/AD2),"",AE2/AD2)</f>
        <v>0.72</v>
      </c>
      <c r="AG2" s="1" t="s">
        <v>59</v>
      </c>
      <c r="AH2" s="50">
        <v>0.22800000000000001</v>
      </c>
      <c r="AI2" s="49">
        <f t="shared" ref="AI2:AI13" si="3">IF(ISERROR(U2*AH2),"",U2*AH2)</f>
        <v>1.2</v>
      </c>
      <c r="AJ2" s="49">
        <f t="shared" ref="AJ2:AJ13" si="4">IF(ISERROR(U2+AF2+AI2),"",U2+AF2+AI2)</f>
        <v>7.17</v>
      </c>
      <c r="AK2" s="50">
        <v>0.05</v>
      </c>
      <c r="AL2" s="49">
        <f t="shared" ref="AL2:AL7" si="5">IF(ISERROR(AX2*AK2),"",AX2*AK2)</f>
        <v>0.53</v>
      </c>
      <c r="AM2" s="50"/>
      <c r="AN2" s="49">
        <f t="shared" ref="AN2:AN7" si="6">IF(ISERROR(AX2*AM2),"",AX2*AM2)</f>
        <v>0</v>
      </c>
      <c r="AO2" s="50"/>
      <c r="AP2" s="49">
        <f t="shared" ref="AP2:AP7" si="7">IF(ISERROR(AX2*AO2),"",AX2*AO2)</f>
        <v>0</v>
      </c>
      <c r="AQ2" s="1"/>
      <c r="AR2" s="50"/>
      <c r="AS2" s="49">
        <f>IF(ISERROR(AX2*AR2),"",AX2*AR2)</f>
        <v>0</v>
      </c>
      <c r="AT2" s="49">
        <f t="shared" ref="AT2:AT7" si="8">IF(ISERROR(AL2+AN2+AP2+AS2),"",AL2+AN2+AP2+AS2)</f>
        <v>0.53</v>
      </c>
      <c r="AU2" s="49">
        <f t="shared" ref="AU2:AU7" si="9">IF(ISERROR(AJ2+AT2),"",AJ2+AT2)</f>
        <v>7.7</v>
      </c>
      <c r="AV2" s="62">
        <f t="shared" ref="AV2:AV7" si="10">IF(ISERROR((AX2-AU2)/AX2),"",(AX2-AU2)/AX2)</f>
        <v>0.27900000000000003</v>
      </c>
      <c r="AW2" s="63">
        <f t="shared" ref="AW2:AW13" si="11">IF(ISERROR(AY2*(1-AZ2)),"",AY2*(1-AZ2))</f>
        <v>10.68</v>
      </c>
      <c r="AX2" s="44">
        <v>10.68</v>
      </c>
      <c r="AY2" s="44">
        <v>29.99</v>
      </c>
      <c r="AZ2" s="66">
        <f t="shared" ref="AZ2:AZ7" si="12">BA2</f>
        <v>0.64390000000000003</v>
      </c>
      <c r="BA2" s="30">
        <f t="shared" ref="BA2:BA7" si="13">IF(ISERROR((AY2-AX2)/AY2),"",(AY2-AX2)/AY2)</f>
        <v>0.64390000000000003</v>
      </c>
      <c r="BB2" s="52">
        <v>3927</v>
      </c>
      <c r="BC2" s="49">
        <f t="shared" ref="BC2:BC7" si="14">IF(ISERROR(AV2*BB2),"",AU2*BB2)</f>
        <v>30237.9</v>
      </c>
      <c r="BD2" s="49">
        <f t="shared" ref="BD2:BD7" si="15">IF(ISERROR(AX2*BB2),"",AX2*BB2)</f>
        <v>41940.36</v>
      </c>
    </row>
    <row r="3" spans="1:56" customFormat="1" ht="51" customHeight="1" x14ac:dyDescent="0.3">
      <c r="A3" s="39">
        <v>5</v>
      </c>
      <c r="B3" s="1"/>
      <c r="C3" s="1"/>
      <c r="D3" s="59" t="s">
        <v>3</v>
      </c>
      <c r="E3" s="1"/>
      <c r="F3" s="1" t="s">
        <v>55</v>
      </c>
      <c r="G3" s="1" t="s">
        <v>75</v>
      </c>
      <c r="H3" s="53" t="s">
        <v>66</v>
      </c>
      <c r="I3" s="38" t="s">
        <v>63</v>
      </c>
      <c r="J3" s="53" t="s">
        <v>80</v>
      </c>
      <c r="K3" s="53" t="s">
        <v>71</v>
      </c>
      <c r="L3" s="38" t="s">
        <v>60</v>
      </c>
      <c r="M3" s="38" t="s">
        <v>62</v>
      </c>
      <c r="N3" s="1"/>
      <c r="O3" s="67" t="s">
        <v>82</v>
      </c>
      <c r="P3" s="59"/>
      <c r="Q3" s="1" t="s">
        <v>52</v>
      </c>
      <c r="R3" s="40">
        <v>52.65</v>
      </c>
      <c r="S3" s="41">
        <v>7.8</v>
      </c>
      <c r="T3" s="42">
        <v>6.75</v>
      </c>
      <c r="U3" s="43">
        <v>6.5</v>
      </c>
      <c r="V3" s="55">
        <v>6.5</v>
      </c>
      <c r="W3" s="56" t="s">
        <v>69</v>
      </c>
      <c r="X3" s="45">
        <v>52</v>
      </c>
      <c r="Y3" s="45">
        <v>42</v>
      </c>
      <c r="Z3" s="45">
        <v>24</v>
      </c>
      <c r="AA3" s="58">
        <v>8.11</v>
      </c>
      <c r="AB3" s="52">
        <v>3</v>
      </c>
      <c r="AC3" s="47">
        <f t="shared" si="0"/>
        <v>5.1999999999999998E-2</v>
      </c>
      <c r="AD3" s="48">
        <f t="shared" si="1"/>
        <v>3750</v>
      </c>
      <c r="AE3" s="1">
        <v>3200</v>
      </c>
      <c r="AF3" s="49">
        <f t="shared" si="2"/>
        <v>0.85</v>
      </c>
      <c r="AG3" s="1" t="s">
        <v>59</v>
      </c>
      <c r="AH3" s="50">
        <v>0.22800000000000001</v>
      </c>
      <c r="AI3" s="49">
        <f t="shared" si="3"/>
        <v>1.48</v>
      </c>
      <c r="AJ3" s="49">
        <f t="shared" si="4"/>
        <v>8.83</v>
      </c>
      <c r="AK3" s="50">
        <v>0.05</v>
      </c>
      <c r="AL3" s="49">
        <f t="shared" si="5"/>
        <v>0.57999999999999996</v>
      </c>
      <c r="AM3" s="50"/>
      <c r="AN3" s="49">
        <f t="shared" si="6"/>
        <v>0</v>
      </c>
      <c r="AO3" s="50"/>
      <c r="AP3" s="49">
        <f t="shared" si="7"/>
        <v>0</v>
      </c>
      <c r="AQ3" s="1"/>
      <c r="AR3" s="50"/>
      <c r="AS3" s="49">
        <f>IF(ISERROR(AX3*AR3),"",AX3*AR3)</f>
        <v>0</v>
      </c>
      <c r="AT3" s="49">
        <f t="shared" si="8"/>
        <v>0.57999999999999996</v>
      </c>
      <c r="AU3" s="49">
        <f t="shared" si="9"/>
        <v>9.41</v>
      </c>
      <c r="AV3" s="62">
        <f t="shared" si="10"/>
        <v>0.1943</v>
      </c>
      <c r="AW3" s="63">
        <f t="shared" si="11"/>
        <v>11.68</v>
      </c>
      <c r="AX3" s="44">
        <v>11.68</v>
      </c>
      <c r="AY3" s="44">
        <v>29.99</v>
      </c>
      <c r="AZ3" s="66">
        <f t="shared" si="12"/>
        <v>0.61050000000000004</v>
      </c>
      <c r="BA3" s="30">
        <f t="shared" si="13"/>
        <v>0.61050000000000004</v>
      </c>
      <c r="BB3" s="52">
        <v>18375</v>
      </c>
      <c r="BC3" s="49">
        <f t="shared" si="14"/>
        <v>172908.75</v>
      </c>
      <c r="BD3" s="49">
        <f t="shared" si="15"/>
        <v>214620</v>
      </c>
    </row>
    <row r="4" spans="1:56" customFormat="1" ht="51" customHeight="1" x14ac:dyDescent="0.3">
      <c r="A4" s="39">
        <v>6</v>
      </c>
      <c r="B4" s="1"/>
      <c r="C4" s="1"/>
      <c r="D4" s="59" t="s">
        <v>3</v>
      </c>
      <c r="E4" s="1"/>
      <c r="F4" s="1" t="s">
        <v>55</v>
      </c>
      <c r="G4" s="1" t="s">
        <v>75</v>
      </c>
      <c r="H4" s="53" t="s">
        <v>66</v>
      </c>
      <c r="I4" s="38" t="s">
        <v>63</v>
      </c>
      <c r="J4" s="53" t="s">
        <v>80</v>
      </c>
      <c r="K4" s="53" t="s">
        <v>71</v>
      </c>
      <c r="L4" s="38" t="s">
        <v>61</v>
      </c>
      <c r="M4" s="38" t="s">
        <v>62</v>
      </c>
      <c r="N4" s="1"/>
      <c r="O4" s="67" t="s">
        <v>83</v>
      </c>
      <c r="P4" s="59"/>
      <c r="Q4" s="1" t="s">
        <v>52</v>
      </c>
      <c r="R4" s="40">
        <v>57.67</v>
      </c>
      <c r="S4" s="41">
        <v>7.8</v>
      </c>
      <c r="T4" s="42">
        <v>7.39</v>
      </c>
      <c r="U4" s="43">
        <v>7.12</v>
      </c>
      <c r="V4" s="55">
        <v>7.12</v>
      </c>
      <c r="W4" s="56" t="s">
        <v>69</v>
      </c>
      <c r="X4" s="45">
        <v>52</v>
      </c>
      <c r="Y4" s="45">
        <v>42</v>
      </c>
      <c r="Z4" s="45">
        <v>29</v>
      </c>
      <c r="AA4" s="58">
        <v>8.86</v>
      </c>
      <c r="AB4" s="52">
        <v>3</v>
      </c>
      <c r="AC4" s="47">
        <f t="shared" si="0"/>
        <v>6.3E-2</v>
      </c>
      <c r="AD4" s="48">
        <f t="shared" si="1"/>
        <v>3095</v>
      </c>
      <c r="AE4" s="1">
        <v>3200</v>
      </c>
      <c r="AF4" s="49">
        <f t="shared" si="2"/>
        <v>1.03</v>
      </c>
      <c r="AG4" s="1" t="s">
        <v>59</v>
      </c>
      <c r="AH4" s="50">
        <v>0.22800000000000001</v>
      </c>
      <c r="AI4" s="49">
        <f t="shared" si="3"/>
        <v>1.62</v>
      </c>
      <c r="AJ4" s="49">
        <f t="shared" si="4"/>
        <v>9.77</v>
      </c>
      <c r="AK4" s="50">
        <v>0.05</v>
      </c>
      <c r="AL4" s="49">
        <f t="shared" si="5"/>
        <v>0.63</v>
      </c>
      <c r="AM4" s="50"/>
      <c r="AN4" s="49">
        <f t="shared" si="6"/>
        <v>0</v>
      </c>
      <c r="AO4" s="50"/>
      <c r="AP4" s="49">
        <f t="shared" si="7"/>
        <v>0</v>
      </c>
      <c r="AQ4" s="1"/>
      <c r="AR4" s="50"/>
      <c r="AS4" s="49">
        <f>IF(ISERROR(AX4*AR4),"",AX4*AR4)</f>
        <v>0</v>
      </c>
      <c r="AT4" s="49">
        <f t="shared" si="8"/>
        <v>0.63</v>
      </c>
      <c r="AU4" s="49">
        <f t="shared" si="9"/>
        <v>10.4</v>
      </c>
      <c r="AV4" s="62">
        <f t="shared" si="10"/>
        <v>0.17979999999999999</v>
      </c>
      <c r="AW4" s="63">
        <f t="shared" si="11"/>
        <v>12.68</v>
      </c>
      <c r="AX4" s="44">
        <v>12.68</v>
      </c>
      <c r="AY4" s="44">
        <v>29.99</v>
      </c>
      <c r="AZ4" s="66">
        <f t="shared" si="12"/>
        <v>0.57720000000000005</v>
      </c>
      <c r="BA4" s="30">
        <f t="shared" si="13"/>
        <v>0.57720000000000005</v>
      </c>
      <c r="BB4" s="52">
        <v>8628</v>
      </c>
      <c r="BC4" s="49">
        <f t="shared" si="14"/>
        <v>89731.199999999997</v>
      </c>
      <c r="BD4" s="49">
        <f t="shared" si="15"/>
        <v>109403.04</v>
      </c>
    </row>
    <row r="5" spans="1:56" customFormat="1" ht="51" customHeight="1" x14ac:dyDescent="0.3">
      <c r="A5" s="39">
        <v>7</v>
      </c>
      <c r="B5" s="1"/>
      <c r="C5" s="1"/>
      <c r="D5" s="59" t="s">
        <v>3</v>
      </c>
      <c r="E5" s="1"/>
      <c r="F5" s="1" t="s">
        <v>55</v>
      </c>
      <c r="G5" s="38" t="s">
        <v>76</v>
      </c>
      <c r="H5" s="53" t="s">
        <v>66</v>
      </c>
      <c r="I5" s="38" t="s">
        <v>63</v>
      </c>
      <c r="J5" s="53" t="s">
        <v>79</v>
      </c>
      <c r="K5" s="53" t="s">
        <v>71</v>
      </c>
      <c r="L5" s="38" t="s">
        <v>58</v>
      </c>
      <c r="M5" s="38" t="s">
        <v>65</v>
      </c>
      <c r="N5" s="1"/>
      <c r="O5" s="67" t="s">
        <v>84</v>
      </c>
      <c r="P5" s="57"/>
      <c r="Q5" s="1" t="s">
        <v>52</v>
      </c>
      <c r="R5" s="40">
        <v>42.53</v>
      </c>
      <c r="S5" s="41">
        <v>7.8</v>
      </c>
      <c r="T5" s="42">
        <v>5.45</v>
      </c>
      <c r="U5" s="43">
        <v>5.25</v>
      </c>
      <c r="V5" s="55">
        <v>6.68</v>
      </c>
      <c r="W5" s="56" t="s">
        <v>69</v>
      </c>
      <c r="X5" s="45">
        <v>52</v>
      </c>
      <c r="Y5" s="45">
        <v>42</v>
      </c>
      <c r="Z5" s="45">
        <v>20</v>
      </c>
      <c r="AA5" s="58">
        <v>6.78</v>
      </c>
      <c r="AB5" s="46">
        <v>3</v>
      </c>
      <c r="AC5" s="47">
        <f t="shared" ref="AC5:AC7" si="16">IF(X5="","",X5*Y5*Z5/1000000)</f>
        <v>4.3999999999999997E-2</v>
      </c>
      <c r="AD5" s="48">
        <f t="shared" si="1"/>
        <v>4432</v>
      </c>
      <c r="AE5" s="1">
        <v>3200</v>
      </c>
      <c r="AF5" s="49">
        <f t="shared" si="2"/>
        <v>0.72</v>
      </c>
      <c r="AG5" s="1" t="s">
        <v>59</v>
      </c>
      <c r="AH5" s="50">
        <v>0.22800000000000001</v>
      </c>
      <c r="AI5" s="49">
        <f t="shared" ref="AI5:AI7" si="17">IF(ISERROR(U5*AH5),"",U5*AH5)</f>
        <v>1.2</v>
      </c>
      <c r="AJ5" s="49">
        <f t="shared" ref="AJ5:AJ7" si="18">IF(ISERROR(U5+AF5+AI5),"",U5+AF5+AI5)</f>
        <v>7.17</v>
      </c>
      <c r="AK5" s="50">
        <v>0.05</v>
      </c>
      <c r="AL5" s="49">
        <f t="shared" si="5"/>
        <v>0.53</v>
      </c>
      <c r="AM5" s="50"/>
      <c r="AN5" s="49">
        <f t="shared" si="6"/>
        <v>0</v>
      </c>
      <c r="AO5" s="50"/>
      <c r="AP5" s="49">
        <f t="shared" si="7"/>
        <v>0</v>
      </c>
      <c r="AQ5" s="1"/>
      <c r="AR5" s="51"/>
      <c r="AS5" s="49">
        <f t="shared" ref="AS5:AS12" si="19">IF(ISERROR(AX5*AR6),"",AX5*AR6)</f>
        <v>0</v>
      </c>
      <c r="AT5" s="49">
        <f t="shared" si="8"/>
        <v>0.53</v>
      </c>
      <c r="AU5" s="49">
        <f t="shared" si="9"/>
        <v>7.7</v>
      </c>
      <c r="AV5" s="62">
        <f t="shared" si="10"/>
        <v>0.27900000000000003</v>
      </c>
      <c r="AW5" s="63">
        <f t="shared" si="11"/>
        <v>10.68</v>
      </c>
      <c r="AX5" s="44">
        <v>10.68</v>
      </c>
      <c r="AY5" s="44">
        <v>29.99</v>
      </c>
      <c r="AZ5" s="66">
        <f t="shared" si="12"/>
        <v>0.64390000000000003</v>
      </c>
      <c r="BA5" s="30">
        <f t="shared" si="13"/>
        <v>0.64390000000000003</v>
      </c>
      <c r="BB5" s="52">
        <v>2898</v>
      </c>
      <c r="BC5" s="49">
        <f t="shared" si="14"/>
        <v>22314.6</v>
      </c>
      <c r="BD5" s="49">
        <f t="shared" si="15"/>
        <v>30950.639999999999</v>
      </c>
    </row>
    <row r="6" spans="1:56" customFormat="1" ht="51" customHeight="1" x14ac:dyDescent="0.3">
      <c r="A6" s="39">
        <v>8</v>
      </c>
      <c r="B6" s="1"/>
      <c r="C6" s="1"/>
      <c r="D6" s="59" t="s">
        <v>3</v>
      </c>
      <c r="E6" s="1"/>
      <c r="F6" s="1" t="s">
        <v>55</v>
      </c>
      <c r="G6" s="1" t="s">
        <v>76</v>
      </c>
      <c r="H6" s="53" t="s">
        <v>66</v>
      </c>
      <c r="I6" s="38" t="s">
        <v>63</v>
      </c>
      <c r="J6" s="53" t="s">
        <v>79</v>
      </c>
      <c r="K6" s="53" t="s">
        <v>71</v>
      </c>
      <c r="L6" s="38" t="s">
        <v>60</v>
      </c>
      <c r="M6" s="38" t="s">
        <v>65</v>
      </c>
      <c r="N6" s="1"/>
      <c r="O6" s="67" t="s">
        <v>85</v>
      </c>
      <c r="P6" s="57"/>
      <c r="Q6" s="1" t="s">
        <v>52</v>
      </c>
      <c r="R6" s="40">
        <v>52.65</v>
      </c>
      <c r="S6" s="41">
        <v>7.8</v>
      </c>
      <c r="T6" s="42">
        <v>6.75</v>
      </c>
      <c r="U6" s="43">
        <v>6.5</v>
      </c>
      <c r="V6" s="55">
        <v>6.75</v>
      </c>
      <c r="W6" s="56" t="s">
        <v>69</v>
      </c>
      <c r="X6" s="45">
        <v>52</v>
      </c>
      <c r="Y6" s="45">
        <v>42</v>
      </c>
      <c r="Z6" s="45">
        <v>24</v>
      </c>
      <c r="AA6" s="58">
        <v>8.11</v>
      </c>
      <c r="AB6" s="52">
        <v>3</v>
      </c>
      <c r="AC6" s="47">
        <f t="shared" si="16"/>
        <v>5.1999999999999998E-2</v>
      </c>
      <c r="AD6" s="48">
        <f t="shared" si="1"/>
        <v>3750</v>
      </c>
      <c r="AE6" s="1">
        <v>3200</v>
      </c>
      <c r="AF6" s="49">
        <f t="shared" si="2"/>
        <v>0.85</v>
      </c>
      <c r="AG6" s="1" t="s">
        <v>59</v>
      </c>
      <c r="AH6" s="50">
        <v>0.22800000000000001</v>
      </c>
      <c r="AI6" s="49">
        <f t="shared" si="17"/>
        <v>1.48</v>
      </c>
      <c r="AJ6" s="49">
        <f t="shared" si="18"/>
        <v>8.83</v>
      </c>
      <c r="AK6" s="50">
        <v>0.05</v>
      </c>
      <c r="AL6" s="49">
        <f t="shared" si="5"/>
        <v>0.57999999999999996</v>
      </c>
      <c r="AM6" s="50"/>
      <c r="AN6" s="49">
        <f t="shared" si="6"/>
        <v>0</v>
      </c>
      <c r="AO6" s="50"/>
      <c r="AP6" s="49">
        <f t="shared" si="7"/>
        <v>0</v>
      </c>
      <c r="AQ6" s="1"/>
      <c r="AR6" s="50"/>
      <c r="AS6" s="49">
        <f t="shared" si="19"/>
        <v>0</v>
      </c>
      <c r="AT6" s="49">
        <f t="shared" si="8"/>
        <v>0.57999999999999996</v>
      </c>
      <c r="AU6" s="49">
        <f t="shared" si="9"/>
        <v>9.41</v>
      </c>
      <c r="AV6" s="62">
        <f t="shared" si="10"/>
        <v>0.1943</v>
      </c>
      <c r="AW6" s="63">
        <f t="shared" si="11"/>
        <v>11.68</v>
      </c>
      <c r="AX6" s="44">
        <v>11.68</v>
      </c>
      <c r="AY6" s="44">
        <v>29.99</v>
      </c>
      <c r="AZ6" s="66">
        <f t="shared" si="12"/>
        <v>0.61050000000000004</v>
      </c>
      <c r="BA6" s="30">
        <f t="shared" si="13"/>
        <v>0.61050000000000004</v>
      </c>
      <c r="BB6" s="52">
        <v>14154</v>
      </c>
      <c r="BC6" s="49">
        <f t="shared" si="14"/>
        <v>133189.14000000001</v>
      </c>
      <c r="BD6" s="49">
        <f t="shared" si="15"/>
        <v>165318.72</v>
      </c>
    </row>
    <row r="7" spans="1:56" customFormat="1" ht="51" customHeight="1" x14ac:dyDescent="0.3">
      <c r="A7" s="39">
        <v>9</v>
      </c>
      <c r="B7" s="1"/>
      <c r="C7" s="1"/>
      <c r="D7" s="59" t="s">
        <v>3</v>
      </c>
      <c r="E7" s="1"/>
      <c r="F7" s="1" t="s">
        <v>55</v>
      </c>
      <c r="G7" s="1" t="s">
        <v>76</v>
      </c>
      <c r="H7" s="53" t="s">
        <v>66</v>
      </c>
      <c r="I7" s="38" t="s">
        <v>63</v>
      </c>
      <c r="J7" s="53" t="s">
        <v>79</v>
      </c>
      <c r="K7" s="53" t="s">
        <v>71</v>
      </c>
      <c r="L7" s="38" t="s">
        <v>61</v>
      </c>
      <c r="M7" s="38" t="s">
        <v>65</v>
      </c>
      <c r="N7" s="1"/>
      <c r="O7" s="67" t="s">
        <v>86</v>
      </c>
      <c r="P7" s="57"/>
      <c r="Q7" s="1" t="s">
        <v>52</v>
      </c>
      <c r="R7" s="40">
        <v>57.67</v>
      </c>
      <c r="S7" s="41">
        <v>7.8</v>
      </c>
      <c r="T7" s="42">
        <v>7.39</v>
      </c>
      <c r="U7" s="43">
        <v>7.12</v>
      </c>
      <c r="V7" s="55">
        <v>6.81</v>
      </c>
      <c r="W7" s="56" t="s">
        <v>69</v>
      </c>
      <c r="X7" s="45">
        <v>52</v>
      </c>
      <c r="Y7" s="45">
        <v>42</v>
      </c>
      <c r="Z7" s="45">
        <v>29</v>
      </c>
      <c r="AA7" s="58">
        <v>8.86</v>
      </c>
      <c r="AB7" s="52">
        <v>3</v>
      </c>
      <c r="AC7" s="47">
        <f t="shared" si="16"/>
        <v>6.3E-2</v>
      </c>
      <c r="AD7" s="48">
        <f t="shared" si="1"/>
        <v>3095</v>
      </c>
      <c r="AE7" s="1">
        <v>3200</v>
      </c>
      <c r="AF7" s="49">
        <f t="shared" si="2"/>
        <v>1.03</v>
      </c>
      <c r="AG7" s="1" t="s">
        <v>59</v>
      </c>
      <c r="AH7" s="50">
        <v>0.22800000000000001</v>
      </c>
      <c r="AI7" s="49">
        <f t="shared" si="17"/>
        <v>1.62</v>
      </c>
      <c r="AJ7" s="49">
        <f t="shared" si="18"/>
        <v>9.77</v>
      </c>
      <c r="AK7" s="50">
        <v>0.05</v>
      </c>
      <c r="AL7" s="49">
        <f t="shared" si="5"/>
        <v>0.63</v>
      </c>
      <c r="AM7" s="50"/>
      <c r="AN7" s="49">
        <f t="shared" si="6"/>
        <v>0</v>
      </c>
      <c r="AO7" s="50"/>
      <c r="AP7" s="49">
        <f t="shared" si="7"/>
        <v>0</v>
      </c>
      <c r="AQ7" s="1"/>
      <c r="AR7" s="50"/>
      <c r="AS7" s="49">
        <f t="shared" si="19"/>
        <v>0</v>
      </c>
      <c r="AT7" s="49">
        <f t="shared" si="8"/>
        <v>0.63</v>
      </c>
      <c r="AU7" s="49">
        <f t="shared" si="9"/>
        <v>10.4</v>
      </c>
      <c r="AV7" s="62">
        <f t="shared" si="10"/>
        <v>0.17979999999999999</v>
      </c>
      <c r="AW7" s="63">
        <f t="shared" si="11"/>
        <v>12.68</v>
      </c>
      <c r="AX7" s="44">
        <v>12.68</v>
      </c>
      <c r="AY7" s="44">
        <v>29.99</v>
      </c>
      <c r="AZ7" s="66">
        <f t="shared" si="12"/>
        <v>0.57720000000000005</v>
      </c>
      <c r="BA7" s="30">
        <f t="shared" si="13"/>
        <v>0.57720000000000005</v>
      </c>
      <c r="BB7" s="52">
        <v>6948</v>
      </c>
      <c r="BC7" s="49">
        <f t="shared" si="14"/>
        <v>72259.199999999997</v>
      </c>
      <c r="BD7" s="49">
        <f t="shared" si="15"/>
        <v>88100.64</v>
      </c>
    </row>
    <row r="8" spans="1:56" customFormat="1" ht="51" customHeight="1" x14ac:dyDescent="0.3">
      <c r="A8" s="39">
        <v>10</v>
      </c>
      <c r="B8" s="1"/>
      <c r="C8" s="1"/>
      <c r="D8" s="59" t="s">
        <v>3</v>
      </c>
      <c r="E8" s="1"/>
      <c r="F8" s="1" t="s">
        <v>55</v>
      </c>
      <c r="G8" s="38" t="s">
        <v>77</v>
      </c>
      <c r="H8" s="53" t="s">
        <v>66</v>
      </c>
      <c r="I8" s="38" t="s">
        <v>63</v>
      </c>
      <c r="J8" s="53" t="s">
        <v>79</v>
      </c>
      <c r="K8" s="53" t="s">
        <v>71</v>
      </c>
      <c r="L8" s="38" t="s">
        <v>58</v>
      </c>
      <c r="M8" s="38" t="s">
        <v>65</v>
      </c>
      <c r="N8" s="1"/>
      <c r="O8" s="67" t="s">
        <v>87</v>
      </c>
      <c r="P8" s="57"/>
      <c r="Q8" s="1" t="s">
        <v>52</v>
      </c>
      <c r="R8" s="40">
        <v>42.53</v>
      </c>
      <c r="S8" s="41">
        <v>7.8</v>
      </c>
      <c r="T8" s="42">
        <v>5.45</v>
      </c>
      <c r="U8" s="43">
        <v>5.25</v>
      </c>
      <c r="V8" s="55">
        <v>6.68</v>
      </c>
      <c r="W8" s="56" t="s">
        <v>69</v>
      </c>
      <c r="X8" s="45">
        <v>52</v>
      </c>
      <c r="Y8" s="45">
        <v>42</v>
      </c>
      <c r="Z8" s="45">
        <v>20</v>
      </c>
      <c r="AA8" s="58">
        <v>6.78</v>
      </c>
      <c r="AB8" s="46">
        <v>3</v>
      </c>
      <c r="AC8" s="47">
        <f t="shared" si="0"/>
        <v>4.3999999999999997E-2</v>
      </c>
      <c r="AD8" s="48">
        <f t="shared" ref="AD8" si="20">IF(AB8="","",65/AC8*AB8)</f>
        <v>4432</v>
      </c>
      <c r="AE8" s="1">
        <v>3200</v>
      </c>
      <c r="AF8" s="49">
        <f t="shared" ref="AF8" si="21">IF(ISERROR(AE8/AD8),"",AE8/AD8)</f>
        <v>0.72</v>
      </c>
      <c r="AG8" s="1" t="s">
        <v>59</v>
      </c>
      <c r="AH8" s="50">
        <v>0.22800000000000001</v>
      </c>
      <c r="AI8" s="49">
        <f t="shared" si="3"/>
        <v>1.2</v>
      </c>
      <c r="AJ8" s="49">
        <f t="shared" si="4"/>
        <v>7.17</v>
      </c>
      <c r="AK8" s="50">
        <v>0.05</v>
      </c>
      <c r="AL8" s="49">
        <f t="shared" ref="AL8:AL9" si="22">IF(ISERROR(AX8*AK8),"",AX8*AK8)</f>
        <v>0.53</v>
      </c>
      <c r="AM8" s="50"/>
      <c r="AN8" s="49">
        <f t="shared" ref="AN8:AN13" si="23">IF(ISERROR(AX8*AM8),"",AX8*AM8)</f>
        <v>0</v>
      </c>
      <c r="AO8" s="50"/>
      <c r="AP8" s="49">
        <f t="shared" ref="AP8:AP13" si="24">IF(ISERROR(AX8*AO8),"",AX8*AO8)</f>
        <v>0</v>
      </c>
      <c r="AQ8" s="1"/>
      <c r="AR8" s="51"/>
      <c r="AS8" s="49">
        <f t="shared" si="19"/>
        <v>0</v>
      </c>
      <c r="AT8" s="49">
        <f t="shared" ref="AT8:AT9" si="25">IF(ISERROR(AL8+AN8+AP8+AS8),"",AL8+AN8+AP8+AS8)</f>
        <v>0.53</v>
      </c>
      <c r="AU8" s="49">
        <f t="shared" ref="AU8:AU13" si="26">IF(ISERROR(AJ8+AT8),"",AJ8+AT8)</f>
        <v>7.7</v>
      </c>
      <c r="AV8" s="62">
        <f t="shared" ref="AV8:AV9" si="27">IF(ISERROR((AX8-AU8)/AX8),"",(AX8-AU8)/AX8)</f>
        <v>0.27900000000000003</v>
      </c>
      <c r="AW8" s="63">
        <f t="shared" si="11"/>
        <v>10.68</v>
      </c>
      <c r="AX8" s="44">
        <v>10.68</v>
      </c>
      <c r="AY8" s="44">
        <v>29.99</v>
      </c>
      <c r="AZ8" s="66">
        <f t="shared" ref="AZ8" si="28">BA8</f>
        <v>0.64390000000000003</v>
      </c>
      <c r="BA8" s="30">
        <f t="shared" ref="BA8" si="29">IF(ISERROR((AY8-AX8)/AY8),"",(AY8-AX8)/AY8)</f>
        <v>0.64390000000000003</v>
      </c>
      <c r="BB8" s="52">
        <v>2097</v>
      </c>
      <c r="BC8" s="49">
        <f t="shared" ref="BC8:BC13" si="30">IF(ISERROR(AV8*BB8),"",AU8*BB8)</f>
        <v>16146.9</v>
      </c>
      <c r="BD8" s="49">
        <f t="shared" ref="BD8:BD13" si="31">IF(ISERROR(AX8*BB8),"",AX8*BB8)</f>
        <v>22395.96</v>
      </c>
    </row>
    <row r="9" spans="1:56" customFormat="1" ht="51" customHeight="1" x14ac:dyDescent="0.3">
      <c r="A9" s="39">
        <v>11</v>
      </c>
      <c r="B9" s="1"/>
      <c r="C9" s="1"/>
      <c r="D9" s="59" t="s">
        <v>3</v>
      </c>
      <c r="E9" s="1"/>
      <c r="F9" s="1" t="s">
        <v>55</v>
      </c>
      <c r="G9" s="1" t="s">
        <v>77</v>
      </c>
      <c r="H9" s="53" t="s">
        <v>66</v>
      </c>
      <c r="I9" s="38" t="s">
        <v>63</v>
      </c>
      <c r="J9" s="53" t="s">
        <v>79</v>
      </c>
      <c r="K9" s="53" t="s">
        <v>71</v>
      </c>
      <c r="L9" s="38" t="s">
        <v>60</v>
      </c>
      <c r="M9" s="38" t="s">
        <v>65</v>
      </c>
      <c r="N9" s="1"/>
      <c r="O9" s="67" t="s">
        <v>88</v>
      </c>
      <c r="P9" s="57"/>
      <c r="Q9" s="1" t="s">
        <v>52</v>
      </c>
      <c r="R9" s="40">
        <v>52.65</v>
      </c>
      <c r="S9" s="41">
        <v>7.8</v>
      </c>
      <c r="T9" s="42">
        <v>6.75</v>
      </c>
      <c r="U9" s="43">
        <v>6.5</v>
      </c>
      <c r="V9" s="55">
        <v>6.75</v>
      </c>
      <c r="W9" s="56" t="s">
        <v>69</v>
      </c>
      <c r="X9" s="45">
        <v>52</v>
      </c>
      <c r="Y9" s="45">
        <v>42</v>
      </c>
      <c r="Z9" s="45">
        <v>24</v>
      </c>
      <c r="AA9" s="58">
        <v>8.11</v>
      </c>
      <c r="AB9" s="52">
        <v>3</v>
      </c>
      <c r="AC9" s="47">
        <f t="shared" si="0"/>
        <v>5.1999999999999998E-2</v>
      </c>
      <c r="AD9" s="48">
        <f t="shared" ref="AD9:AD13" si="32">IF(AB9="","",65/AC9*AB9)</f>
        <v>3750</v>
      </c>
      <c r="AE9" s="1">
        <v>3200</v>
      </c>
      <c r="AF9" s="49">
        <f t="shared" ref="AF9:AF13" si="33">IF(ISERROR(AE9/AD9),"",AE9/AD9)</f>
        <v>0.85</v>
      </c>
      <c r="AG9" s="1" t="s">
        <v>59</v>
      </c>
      <c r="AH9" s="50">
        <v>0.22800000000000001</v>
      </c>
      <c r="AI9" s="49">
        <f t="shared" si="3"/>
        <v>1.48</v>
      </c>
      <c r="AJ9" s="49">
        <f t="shared" si="4"/>
        <v>8.83</v>
      </c>
      <c r="AK9" s="50">
        <v>0.05</v>
      </c>
      <c r="AL9" s="49">
        <f t="shared" si="22"/>
        <v>0.57999999999999996</v>
      </c>
      <c r="AM9" s="50"/>
      <c r="AN9" s="49">
        <f t="shared" si="23"/>
        <v>0</v>
      </c>
      <c r="AO9" s="50"/>
      <c r="AP9" s="49">
        <f t="shared" si="24"/>
        <v>0</v>
      </c>
      <c r="AQ9" s="1"/>
      <c r="AR9" s="50"/>
      <c r="AS9" s="49">
        <f t="shared" si="19"/>
        <v>0</v>
      </c>
      <c r="AT9" s="49">
        <f t="shared" si="25"/>
        <v>0.57999999999999996</v>
      </c>
      <c r="AU9" s="49">
        <f t="shared" si="26"/>
        <v>9.41</v>
      </c>
      <c r="AV9" s="62">
        <f t="shared" si="27"/>
        <v>0.1943</v>
      </c>
      <c r="AW9" s="63">
        <f t="shared" si="11"/>
        <v>11.68</v>
      </c>
      <c r="AX9" s="44">
        <v>11.68</v>
      </c>
      <c r="AY9" s="44">
        <v>29.99</v>
      </c>
      <c r="AZ9" s="66">
        <f t="shared" ref="AZ9:AZ13" si="34">BA9</f>
        <v>0.61050000000000004</v>
      </c>
      <c r="BA9" s="30">
        <f t="shared" ref="BA9:BA13" si="35">IF(ISERROR((AY9-AX9)/AY9),"",(AY9-AX9)/AY9)</f>
        <v>0.61050000000000004</v>
      </c>
      <c r="BB9" s="52">
        <v>8604</v>
      </c>
      <c r="BC9" s="49">
        <f t="shared" si="30"/>
        <v>80963.64</v>
      </c>
      <c r="BD9" s="49">
        <f t="shared" si="31"/>
        <v>100494.72</v>
      </c>
    </row>
    <row r="10" spans="1:56" customFormat="1" ht="51" customHeight="1" x14ac:dyDescent="0.3">
      <c r="A10" s="39">
        <v>12</v>
      </c>
      <c r="B10" s="1"/>
      <c r="C10" s="1"/>
      <c r="D10" s="59" t="s">
        <v>3</v>
      </c>
      <c r="E10" s="1"/>
      <c r="F10" s="1" t="s">
        <v>55</v>
      </c>
      <c r="G10" s="1" t="s">
        <v>77</v>
      </c>
      <c r="H10" s="53" t="s">
        <v>66</v>
      </c>
      <c r="I10" s="38" t="s">
        <v>63</v>
      </c>
      <c r="J10" s="53" t="s">
        <v>79</v>
      </c>
      <c r="K10" s="53" t="s">
        <v>71</v>
      </c>
      <c r="L10" s="38" t="s">
        <v>61</v>
      </c>
      <c r="M10" s="38" t="s">
        <v>65</v>
      </c>
      <c r="N10" s="1"/>
      <c r="O10" s="67" t="s">
        <v>89</v>
      </c>
      <c r="P10" s="57"/>
      <c r="Q10" s="1" t="s">
        <v>52</v>
      </c>
      <c r="R10" s="40">
        <v>57.67</v>
      </c>
      <c r="S10" s="41">
        <v>7.8</v>
      </c>
      <c r="T10" s="42">
        <v>7.39</v>
      </c>
      <c r="U10" s="43">
        <v>7.12</v>
      </c>
      <c r="V10" s="55">
        <v>6.81</v>
      </c>
      <c r="W10" s="56" t="s">
        <v>69</v>
      </c>
      <c r="X10" s="45">
        <v>52</v>
      </c>
      <c r="Y10" s="45">
        <v>42</v>
      </c>
      <c r="Z10" s="45">
        <v>29</v>
      </c>
      <c r="AA10" s="58">
        <v>8.86</v>
      </c>
      <c r="AB10" s="52">
        <v>3</v>
      </c>
      <c r="AC10" s="47">
        <f t="shared" si="0"/>
        <v>6.3E-2</v>
      </c>
      <c r="AD10" s="48">
        <f t="shared" si="32"/>
        <v>3095</v>
      </c>
      <c r="AE10" s="1">
        <v>3200</v>
      </c>
      <c r="AF10" s="49">
        <f t="shared" si="33"/>
        <v>1.03</v>
      </c>
      <c r="AG10" s="1" t="s">
        <v>59</v>
      </c>
      <c r="AH10" s="50">
        <v>0.22800000000000001</v>
      </c>
      <c r="AI10" s="49">
        <f t="shared" si="3"/>
        <v>1.62</v>
      </c>
      <c r="AJ10" s="49">
        <f t="shared" si="4"/>
        <v>9.77</v>
      </c>
      <c r="AK10" s="50">
        <v>0.05</v>
      </c>
      <c r="AL10" s="49">
        <f t="shared" ref="AL10:AL13" si="36">IF(ISERROR(AX10*AK10),"",AX10*AK10)</f>
        <v>0.63</v>
      </c>
      <c r="AM10" s="50"/>
      <c r="AN10" s="49">
        <f t="shared" si="23"/>
        <v>0</v>
      </c>
      <c r="AO10" s="50"/>
      <c r="AP10" s="49">
        <f t="shared" si="24"/>
        <v>0</v>
      </c>
      <c r="AQ10" s="1"/>
      <c r="AR10" s="50"/>
      <c r="AS10" s="49">
        <f t="shared" si="19"/>
        <v>0</v>
      </c>
      <c r="AT10" s="49">
        <f t="shared" ref="AT10:AT13" si="37">IF(ISERROR(AL10+AN10+AP10+AS10),"",AL10+AN10+AP10+AS10)</f>
        <v>0.63</v>
      </c>
      <c r="AU10" s="49">
        <f t="shared" si="26"/>
        <v>10.4</v>
      </c>
      <c r="AV10" s="62">
        <f t="shared" ref="AV10:AV13" si="38">IF(ISERROR((AX10-AU10)/AX10),"",(AX10-AU10)/AX10)</f>
        <v>0.17979999999999999</v>
      </c>
      <c r="AW10" s="63">
        <f t="shared" si="11"/>
        <v>12.68</v>
      </c>
      <c r="AX10" s="44">
        <v>12.68</v>
      </c>
      <c r="AY10" s="44">
        <v>29.99</v>
      </c>
      <c r="AZ10" s="66">
        <f t="shared" si="34"/>
        <v>0.57720000000000005</v>
      </c>
      <c r="BA10" s="30">
        <f t="shared" si="35"/>
        <v>0.57720000000000005</v>
      </c>
      <c r="BB10" s="52">
        <v>5712</v>
      </c>
      <c r="BC10" s="49">
        <f t="shared" si="30"/>
        <v>59404.800000000003</v>
      </c>
      <c r="BD10" s="49">
        <f t="shared" si="31"/>
        <v>72428.160000000003</v>
      </c>
    </row>
    <row r="11" spans="1:56" customFormat="1" ht="51" customHeight="1" x14ac:dyDescent="0.3">
      <c r="A11" s="39">
        <v>13</v>
      </c>
      <c r="B11" s="1"/>
      <c r="C11" s="1"/>
      <c r="D11" s="59" t="s">
        <v>3</v>
      </c>
      <c r="E11" s="1"/>
      <c r="F11" s="1" t="s">
        <v>55</v>
      </c>
      <c r="G11" s="1" t="s">
        <v>78</v>
      </c>
      <c r="H11" s="53" t="s">
        <v>67</v>
      </c>
      <c r="I11" s="38" t="s">
        <v>64</v>
      </c>
      <c r="J11" s="53" t="s">
        <v>79</v>
      </c>
      <c r="K11" s="53" t="s">
        <v>71</v>
      </c>
      <c r="L11" s="53" t="s">
        <v>72</v>
      </c>
      <c r="M11" s="38" t="s">
        <v>68</v>
      </c>
      <c r="N11" s="1"/>
      <c r="O11" s="67" t="s">
        <v>90</v>
      </c>
      <c r="P11" s="57"/>
      <c r="Q11" s="1" t="s">
        <v>52</v>
      </c>
      <c r="R11" s="40">
        <v>42.53</v>
      </c>
      <c r="S11" s="41">
        <v>7.8</v>
      </c>
      <c r="T11" s="42">
        <v>5.45</v>
      </c>
      <c r="U11" s="43">
        <v>5.45</v>
      </c>
      <c r="V11" s="55">
        <v>6.87</v>
      </c>
      <c r="W11" s="56" t="s">
        <v>69</v>
      </c>
      <c r="X11" s="45">
        <v>52</v>
      </c>
      <c r="Y11" s="45">
        <v>42</v>
      </c>
      <c r="Z11" s="45">
        <v>20</v>
      </c>
      <c r="AA11" s="58">
        <v>6.78</v>
      </c>
      <c r="AB11" s="54">
        <v>3</v>
      </c>
      <c r="AC11" s="47">
        <f t="shared" si="0"/>
        <v>4.3999999999999997E-2</v>
      </c>
      <c r="AD11" s="48">
        <f t="shared" si="32"/>
        <v>4432</v>
      </c>
      <c r="AE11" s="1">
        <v>3200</v>
      </c>
      <c r="AF11" s="49">
        <f t="shared" si="33"/>
        <v>0.72</v>
      </c>
      <c r="AG11" s="1" t="s">
        <v>59</v>
      </c>
      <c r="AH11" s="50">
        <v>0.22800000000000001</v>
      </c>
      <c r="AI11" s="49">
        <f t="shared" si="3"/>
        <v>1.24</v>
      </c>
      <c r="AJ11" s="49">
        <f t="shared" si="4"/>
        <v>7.41</v>
      </c>
      <c r="AK11" s="50">
        <v>0.05</v>
      </c>
      <c r="AL11" s="49">
        <f t="shared" si="36"/>
        <v>0.53</v>
      </c>
      <c r="AM11" s="50"/>
      <c r="AN11" s="49">
        <f t="shared" si="23"/>
        <v>0</v>
      </c>
      <c r="AO11" s="50"/>
      <c r="AP11" s="49">
        <f t="shared" si="24"/>
        <v>0</v>
      </c>
      <c r="AQ11" s="1"/>
      <c r="AR11" s="50"/>
      <c r="AS11" s="49">
        <f t="shared" si="19"/>
        <v>0</v>
      </c>
      <c r="AT11" s="49">
        <f t="shared" si="37"/>
        <v>0.53</v>
      </c>
      <c r="AU11" s="49">
        <f t="shared" si="26"/>
        <v>7.94</v>
      </c>
      <c r="AV11" s="62">
        <f t="shared" si="38"/>
        <v>0.25659999999999999</v>
      </c>
      <c r="AW11" s="63">
        <f t="shared" si="11"/>
        <v>10.68</v>
      </c>
      <c r="AX11" s="44">
        <v>10.68</v>
      </c>
      <c r="AY11" s="44">
        <v>109.99</v>
      </c>
      <c r="AZ11" s="66">
        <f t="shared" ref="AZ11" si="39">BA11</f>
        <v>0.90290000000000004</v>
      </c>
      <c r="BA11" s="30">
        <f t="shared" si="35"/>
        <v>0.90290000000000004</v>
      </c>
      <c r="BB11" s="52">
        <v>900</v>
      </c>
      <c r="BC11" s="49">
        <f t="shared" si="30"/>
        <v>7146</v>
      </c>
      <c r="BD11" s="49">
        <f t="shared" si="31"/>
        <v>9612</v>
      </c>
    </row>
    <row r="12" spans="1:56" customFormat="1" ht="51" customHeight="1" x14ac:dyDescent="0.3">
      <c r="A12" s="39">
        <v>14</v>
      </c>
      <c r="B12" s="1"/>
      <c r="C12" s="1"/>
      <c r="D12" s="59" t="s">
        <v>3</v>
      </c>
      <c r="E12" s="1"/>
      <c r="F12" s="1" t="s">
        <v>55</v>
      </c>
      <c r="G12" s="1" t="s">
        <v>78</v>
      </c>
      <c r="H12" s="53" t="s">
        <v>67</v>
      </c>
      <c r="I12" s="38" t="s">
        <v>64</v>
      </c>
      <c r="J12" s="53" t="s">
        <v>79</v>
      </c>
      <c r="K12" s="53" t="s">
        <v>71</v>
      </c>
      <c r="L12" s="53" t="s">
        <v>73</v>
      </c>
      <c r="M12" s="38" t="s">
        <v>68</v>
      </c>
      <c r="N12" s="1"/>
      <c r="O12" s="67" t="s">
        <v>91</v>
      </c>
      <c r="P12" s="57"/>
      <c r="Q12" s="1" t="s">
        <v>52</v>
      </c>
      <c r="R12" s="40">
        <v>52.65</v>
      </c>
      <c r="S12" s="41">
        <v>7.8</v>
      </c>
      <c r="T12" s="42">
        <v>6.75</v>
      </c>
      <c r="U12" s="43">
        <v>6.75</v>
      </c>
      <c r="V12" s="55">
        <v>6.94</v>
      </c>
      <c r="W12" s="56" t="s">
        <v>69</v>
      </c>
      <c r="X12" s="45">
        <v>52</v>
      </c>
      <c r="Y12" s="45">
        <v>42</v>
      </c>
      <c r="Z12" s="45">
        <v>24</v>
      </c>
      <c r="AA12" s="58">
        <v>8.11</v>
      </c>
      <c r="AB12" s="54">
        <v>3</v>
      </c>
      <c r="AC12" s="47">
        <f t="shared" si="0"/>
        <v>5.1999999999999998E-2</v>
      </c>
      <c r="AD12" s="48">
        <f t="shared" si="32"/>
        <v>3750</v>
      </c>
      <c r="AE12" s="1">
        <v>3200</v>
      </c>
      <c r="AF12" s="49">
        <f t="shared" si="33"/>
        <v>0.85</v>
      </c>
      <c r="AG12" s="1" t="s">
        <v>59</v>
      </c>
      <c r="AH12" s="50">
        <v>0.22800000000000001</v>
      </c>
      <c r="AI12" s="49">
        <f t="shared" si="3"/>
        <v>1.54</v>
      </c>
      <c r="AJ12" s="49">
        <f t="shared" si="4"/>
        <v>9.14</v>
      </c>
      <c r="AK12" s="50">
        <v>0.05</v>
      </c>
      <c r="AL12" s="49">
        <f t="shared" si="36"/>
        <v>0.57999999999999996</v>
      </c>
      <c r="AM12" s="50"/>
      <c r="AN12" s="49">
        <f t="shared" si="23"/>
        <v>0</v>
      </c>
      <c r="AO12" s="50"/>
      <c r="AP12" s="49">
        <f t="shared" si="24"/>
        <v>0</v>
      </c>
      <c r="AQ12" s="1"/>
      <c r="AR12" s="50"/>
      <c r="AS12" s="49">
        <f t="shared" si="19"/>
        <v>0</v>
      </c>
      <c r="AT12" s="49">
        <f t="shared" si="37"/>
        <v>0.57999999999999996</v>
      </c>
      <c r="AU12" s="49">
        <f t="shared" si="26"/>
        <v>9.7200000000000006</v>
      </c>
      <c r="AV12" s="62">
        <f t="shared" si="38"/>
        <v>0.1678</v>
      </c>
      <c r="AW12" s="63">
        <f t="shared" si="11"/>
        <v>11.68</v>
      </c>
      <c r="AX12" s="44">
        <v>11.68</v>
      </c>
      <c r="AY12" s="44">
        <v>109.99</v>
      </c>
      <c r="AZ12" s="66">
        <f t="shared" si="34"/>
        <v>0.89380000000000004</v>
      </c>
      <c r="BA12" s="30">
        <f t="shared" si="35"/>
        <v>0.89380000000000004</v>
      </c>
      <c r="BB12" s="52">
        <v>5118</v>
      </c>
      <c r="BC12" s="49">
        <f t="shared" si="30"/>
        <v>49746.96</v>
      </c>
      <c r="BD12" s="49">
        <f t="shared" si="31"/>
        <v>59778.239999999998</v>
      </c>
    </row>
    <row r="13" spans="1:56" customFormat="1" ht="51" customHeight="1" x14ac:dyDescent="0.3">
      <c r="A13" s="39">
        <v>15</v>
      </c>
      <c r="B13" s="1"/>
      <c r="C13" s="1"/>
      <c r="D13" s="59" t="s">
        <v>3</v>
      </c>
      <c r="E13" s="1"/>
      <c r="F13" s="1" t="s">
        <v>55</v>
      </c>
      <c r="G13" s="1" t="s">
        <v>78</v>
      </c>
      <c r="H13" s="53" t="s">
        <v>67</v>
      </c>
      <c r="I13" s="38" t="s">
        <v>64</v>
      </c>
      <c r="J13" s="53" t="s">
        <v>79</v>
      </c>
      <c r="K13" s="53" t="s">
        <v>71</v>
      </c>
      <c r="L13" s="53" t="s">
        <v>74</v>
      </c>
      <c r="M13" s="38" t="s">
        <v>68</v>
      </c>
      <c r="N13" s="1"/>
      <c r="O13" s="67" t="s">
        <v>92</v>
      </c>
      <c r="P13" s="57"/>
      <c r="Q13" s="1" t="s">
        <v>52</v>
      </c>
      <c r="R13" s="40">
        <v>57.67</v>
      </c>
      <c r="S13" s="41">
        <v>7.8</v>
      </c>
      <c r="T13" s="42">
        <v>7.39</v>
      </c>
      <c r="U13" s="43">
        <v>7.39</v>
      </c>
      <c r="V13" s="55">
        <v>7</v>
      </c>
      <c r="W13" s="56" t="s">
        <v>69</v>
      </c>
      <c r="X13" s="45">
        <v>52</v>
      </c>
      <c r="Y13" s="45">
        <v>42</v>
      </c>
      <c r="Z13" s="45">
        <v>29</v>
      </c>
      <c r="AA13" s="58">
        <v>8.86</v>
      </c>
      <c r="AB13" s="54">
        <v>3</v>
      </c>
      <c r="AC13" s="47">
        <f t="shared" si="0"/>
        <v>6.3E-2</v>
      </c>
      <c r="AD13" s="48">
        <f t="shared" si="32"/>
        <v>3095</v>
      </c>
      <c r="AE13" s="1">
        <v>3200</v>
      </c>
      <c r="AF13" s="49">
        <f t="shared" si="33"/>
        <v>1.03</v>
      </c>
      <c r="AG13" s="1" t="s">
        <v>59</v>
      </c>
      <c r="AH13" s="50">
        <v>0.22800000000000001</v>
      </c>
      <c r="AI13" s="49">
        <f t="shared" si="3"/>
        <v>1.68</v>
      </c>
      <c r="AJ13" s="49">
        <f t="shared" si="4"/>
        <v>10.1</v>
      </c>
      <c r="AK13" s="50">
        <v>0.05</v>
      </c>
      <c r="AL13" s="49">
        <f t="shared" si="36"/>
        <v>0.63</v>
      </c>
      <c r="AM13" s="50"/>
      <c r="AN13" s="49">
        <f t="shared" si="23"/>
        <v>0</v>
      </c>
      <c r="AO13" s="50"/>
      <c r="AP13" s="49">
        <f t="shared" si="24"/>
        <v>0</v>
      </c>
      <c r="AQ13" s="1"/>
      <c r="AR13" s="50"/>
      <c r="AS13" s="49" t="str">
        <f>IF(ISERROR(AX13*#REF!),"",AX13*#REF!)</f>
        <v/>
      </c>
      <c r="AT13" s="49" t="str">
        <f t="shared" si="37"/>
        <v/>
      </c>
      <c r="AU13" s="49" t="str">
        <f t="shared" si="26"/>
        <v/>
      </c>
      <c r="AV13" s="62" t="str">
        <f t="shared" si="38"/>
        <v/>
      </c>
      <c r="AW13" s="63">
        <f t="shared" si="11"/>
        <v>12.68</v>
      </c>
      <c r="AX13" s="44">
        <v>12.68</v>
      </c>
      <c r="AY13" s="44">
        <v>109.99</v>
      </c>
      <c r="AZ13" s="66">
        <f t="shared" si="34"/>
        <v>0.88470000000000004</v>
      </c>
      <c r="BA13" s="30">
        <f t="shared" si="35"/>
        <v>0.88470000000000004</v>
      </c>
      <c r="BB13" s="52">
        <v>3582</v>
      </c>
      <c r="BC13" s="49" t="str">
        <f t="shared" si="30"/>
        <v/>
      </c>
      <c r="BD13" s="49">
        <f t="shared" si="31"/>
        <v>45419.76</v>
      </c>
    </row>
  </sheetData>
  <sheetProtection insertRows="0" deleteRows="0" sort="0"/>
  <protectedRanges>
    <protectedRange sqref="A14:BB240 BA2:BA13" name="Range1"/>
    <protectedRange sqref="W2:W13" name="Range1_3_2"/>
  </protectedRanges>
  <phoneticPr fontId="10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2026-03-12T00:57:51Z</dcterms:modified>
</cp:coreProperties>
</file>