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20%tariff Q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"'file://172.16.4.11/jla%20sh/users/yuette.zhang/appdata/local/microsoft/windows/temporary%20internet%20files/content.outlook/j6arrcw2/sears%20rs%20cotton%20blanekt%20commitment%2020140523.xls'#$''.$a$1"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rand">'[3]1-Import Product Data Sheet'!$N$102:$N$144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[7]Sheet1!$DW$2:$DW$3</definedName>
    <definedName name="chargeback">'[2]other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'[8]x-Lists'!$AB$2:$AB$18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'[9]SUBCATS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'[9]SUBCATS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esignStrat">[10]Info!$F$3:$F$5</definedName>
    <definedName name="diffgrp">'[2]diff group head'!$A$2:$A$47</definedName>
    <definedName name="DIFFS">'[2]other data'!$AF$2:$AF$13</definedName>
    <definedName name="division">'[11]X-PORTS'!$K$4:$K$12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[12]LIST!$E$2:$E$7</definedName>
    <definedName name="Feature1_Range">[4]Mapping!$AG$2:$AG$25</definedName>
    <definedName name="Feature10_Range">[13]Mapping!$AP$2:$AP$17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[13]Mapping!$AM$2:$AM$21</definedName>
    <definedName name="Feature8_Range">[13]Mapping!$AN$2:$AN$9</definedName>
    <definedName name="Feature9_Range">[13]Mapping!$AO$2:$AO$5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[7]Sheet1!$EC$2:$EC$3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[12]LIST!$G$2:$G$7</definedName>
    <definedName name="KD">[7]Sheet1!$DS$2:$DS$2</definedName>
    <definedName name="Kids_Bath">#REF!</definedName>
    <definedName name="Kids_or_Teen">#REF!</definedName>
    <definedName name="LicensedProduct_Range">[4]Mapping!$AF$2:$AF$3</definedName>
    <definedName name="LIFESTYLE">[12]LIST!$C$2:$C$7</definedName>
    <definedName name="Lighting_or_Candleholders">#REF!</definedName>
    <definedName name="LOCALIZATION__PRICEPOINT">'[8]x-Lists'!$Z$2:$Z$4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[7]Sheet1!$EE$2:$EE$3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_Care">#REF!</definedName>
    <definedName name="Pillow_Shams">#REF!</definedName>
    <definedName name="Pillowcases">#REF!</definedName>
    <definedName name="PkgFormat">[10]Info!$E$2:$E$49</definedName>
    <definedName name="po_type">'[2]other data'!$AU$2:$AU$11</definedName>
    <definedName name="PORT_IFF">[14]a!$A$10:$B$35</definedName>
    <definedName name="ports">'[11]X-PORTS'!$D$4:$D$33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[12]LIST!$B$2:$B$6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'[9]DOMESTIC Worksheet'!$AG$3:$AG$12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'[8]x-Lists'!$AQ$2:$AQ$12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REATMENT">'[8]x-Lists'!$AR$2:$AR$23</definedName>
    <definedName name="UDA3A">'[2]other data'!$AY$2:$AY$4</definedName>
    <definedName name="UDA3B">'[2]other data'!$AZ$2:$AZ$6</definedName>
    <definedName name="UNIT">[7]Sheet1!$EF$2:$EF$3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'[11]X-PORTS'!$I$5:$I$7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dow_Treatments_Hardware_Accessories">#REF!</definedName>
    <definedName name="Window_Treatments_Hardware_Accessories.">#REF!</definedName>
    <definedName name="wood">[7]Sheet1!$EG$2:$EG$3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4" i="1" l="1"/>
  <c r="BG4" i="1"/>
  <c r="BA4" i="1"/>
  <c r="AX4" i="1"/>
  <c r="AU4" i="1"/>
  <c r="AR4" i="1"/>
  <c r="AP4" i="1"/>
  <c r="AN4" i="1"/>
  <c r="AL4" i="1"/>
  <c r="AH4" i="1"/>
  <c r="AC4" i="1"/>
  <c r="AD4" i="1" s="1"/>
  <c r="AF4" i="1" s="1"/>
  <c r="U4" i="1"/>
  <c r="AI4" i="1" s="1"/>
  <c r="T4" i="1"/>
  <c r="BJ3" i="1"/>
  <c r="BG3" i="1"/>
  <c r="BA3" i="1"/>
  <c r="AX3" i="1"/>
  <c r="AU3" i="1"/>
  <c r="AR3" i="1"/>
  <c r="AP3" i="1"/>
  <c r="AN3" i="1"/>
  <c r="AL3" i="1"/>
  <c r="BB3" i="1" s="1"/>
  <c r="AH3" i="1"/>
  <c r="AC3" i="1"/>
  <c r="AD3" i="1" s="1"/>
  <c r="AF3" i="1" s="1"/>
  <c r="U3" i="1"/>
  <c r="T3" i="1"/>
  <c r="BJ2" i="1"/>
  <c r="BG2" i="1"/>
  <c r="BA2" i="1"/>
  <c r="AX2" i="1"/>
  <c r="AU2" i="1"/>
  <c r="AR2" i="1"/>
  <c r="AP2" i="1"/>
  <c r="AN2" i="1"/>
  <c r="AL2" i="1"/>
  <c r="AH2" i="1"/>
  <c r="AC2" i="1"/>
  <c r="AD2" i="1" s="1"/>
  <c r="AF2" i="1" s="1"/>
  <c r="U2" i="1"/>
  <c r="T2" i="1"/>
  <c r="AI3" i="1" l="1"/>
  <c r="BB4" i="1"/>
  <c r="AJ4" i="1"/>
  <c r="BC4" i="1" s="1"/>
  <c r="BB2" i="1"/>
  <c r="AJ3" i="1"/>
  <c r="BC3" i="1" s="1"/>
  <c r="AI2" i="1"/>
  <c r="AJ2" i="1" s="1"/>
  <c r="BC2" i="1" l="1"/>
  <c r="BI2" i="1"/>
  <c r="BD2" i="1"/>
  <c r="BD4" i="1"/>
  <c r="BI4" i="1"/>
  <c r="BD3" i="1"/>
  <c r="BI3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<sst xmlns="http://schemas.openxmlformats.org/spreadsheetml/2006/main" count="98" uniqueCount="80">
  <si>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</si>
  <si>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</si>
  <si>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</si>
  <si>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</si>
  <si>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</si>
  <si>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</si>
  <si>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</si>
  <si>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</si>
  <si>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</si>
  <si>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</si>
  <si>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</si>
  <si>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</si>
  <si>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</si>
  <si>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</si>
  <si>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</si>
  <si>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</si>
  <si>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</si>
  <si>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</si>
  <si>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</si>
  <si>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</si>
  <si>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</si>
  <si>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</si>
  <si>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</si>
  <si>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</si>
  <si>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</si>
  <si>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</si>
  <si>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</si>
  <si>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</si>
  <si>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</si>
  <si>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</si>
  <si>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</si>
  <si>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</si>
  <si>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</si>
  <si>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</si>
  <si>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</si>
  <si>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</si>
  <si>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</si>
  <si>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</si>
  <si>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</si>
  <si>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</si>
  <si>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</si>
  <si>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</si>
  <si>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</si>
  <si>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</si>
  <si>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</si>
  <si>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</si>
  <si>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</si>
  <si>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</si>
  <si>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</si>
  <si>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</si>
  <si>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</si>
  <si>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</si>
  <si>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</si>
  <si>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</si>
  <si>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</si>
  <si>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</si>
  <si>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</si>
  <si>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</si>
  <si>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</si>
  <si>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</si>
  <si>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</si>
  <si>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</si>
  <si>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THROW</t>
  </si>
  <si>
    <t>BROOKE BURGUNDY</t>
  </si>
  <si>
    <t>PNT Plush THW</t>
  </si>
  <si>
    <t>400gsm GS plush printed; on hanger</t>
  </si>
  <si>
    <t>100% polyester knitted plush printed</t>
  </si>
  <si>
    <t>60x70"</t>
  </si>
  <si>
    <t>multi</t>
  </si>
  <si>
    <t>RS50-8855</t>
    <phoneticPr fontId="2" type="noConversion"/>
  </si>
  <si>
    <t>Piece</t>
  </si>
  <si>
    <t>Partially Compressed</t>
  </si>
  <si>
    <t>6301.40.0020</t>
  </si>
  <si>
    <t>MARGOT</t>
  </si>
  <si>
    <t>RS50-8856</t>
  </si>
  <si>
    <t>AURORA</t>
  </si>
  <si>
    <t>RS50-8857</t>
  </si>
  <si>
    <t>100% polyester knitted plush printed</t>
    <phoneticPr fontId="2" type="noConversion"/>
  </si>
  <si>
    <r>
      <t xml:space="preserve">100% </t>
    </r>
    <r>
      <rPr>
        <sz val="11"/>
        <rFont val="Calibri"/>
        <family val="2"/>
      </rPr>
      <t>P</t>
    </r>
    <r>
      <rPr>
        <sz val="11"/>
        <rFont val="Calibri"/>
        <family val="2"/>
      </rPr>
      <t>olyester Printed GS Plush Throw</t>
    </r>
    <phoneticPr fontId="2" type="noConversion"/>
  </si>
  <si>
    <t>100% Polyester Printed GS Plush Throw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</si>
</sst>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8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177" fontId="7" fillId="2" borderId="1" xfId="2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9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7" fontId="7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7" fillId="5" borderId="1" xfId="2" applyNumberFormat="1" applyFont="1" applyFill="1" applyBorder="1" applyAlignment="1">
      <alignment wrapText="1"/>
    </xf>
    <xf numFmtId="10" fontId="4" fillId="0" borderId="0" xfId="0" applyNumberFormat="1" applyFont="1" applyAlignment="1">
      <alignment horizontal="center" wrapText="1"/>
    </xf>
    <xf numFmtId="177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0" fontId="4" fillId="7" borderId="0" xfId="0" applyFont="1" applyFill="1" applyAlignment="1">
      <alignment horizontal="center" wrapText="1"/>
    </xf>
    <xf numFmtId="177" fontId="4" fillId="3" borderId="1" xfId="0" applyNumberFormat="1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1" applyBorder="1" applyAlignment="1">
      <alignment wrapText="1"/>
    </xf>
    <xf numFmtId="0" fontId="6" fillId="5" borderId="1" xfId="0" quotePrefix="1" applyFont="1" applyFill="1" applyBorder="1" applyAlignment="1">
      <alignment horizontal="left" vertical="center" wrapText="1"/>
    </xf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3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7" fontId="3" fillId="0" borderId="1" xfId="0" applyNumberFormat="1" applyFon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3" fillId="0" borderId="1" xfId="0" applyNumberFormat="1" applyFon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4" applyNumberFormat="1" applyFont="1" applyFill="1" applyBorder="1" applyAlignment="1">
      <alignment wrapText="1"/>
    </xf>
    <xf numFmtId="0" fontId="0" fillId="0" borderId="1" xfId="1" applyFont="1" applyBorder="1" applyAlignment="1">
      <alignment wrapText="1"/>
    </xf>
    <xf numFmtId="0" fontId="0" fillId="0" borderId="1" xfId="0" applyFont="1" applyBorder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S%20Aug26%20400gsm%20GS%20THW%20POE%20commit%2020tariff%203.12.20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Working%20Documents\JLA\BBB\BBB%20Robert%20Allen\RA%20Fall2010%20BBB%20Order\Anatole\BBB%20ANATOLE%20SET-UP%20ROBERT%20ALLEN%20FINAL%204.29.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zhangqing\Local%20Settings\Temporary%20Internet%20Files\Content.Outlook\IUZUJE2G\BBB\item%20set%20up\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20%tariff QS"/>
      <sheetName val="HZ emb400 8.22.2025"/>
      <sheetName val="Aug26 buy"/>
      <sheetName val="ValueSelection"/>
      <sheetName val="Data"/>
    </sheetNames>
    <sheetDataSet>
      <sheetData sheetId="0"/>
      <sheetData sheetId="1"/>
      <sheetData sheetId="2">
        <row r="70">
          <cell r="B70">
            <v>3.99</v>
          </cell>
        </row>
      </sheetData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4"/>
  <sheetViews>
    <sheetView tabSelected="1" zoomScaleNormal="100" workbookViewId="0">
      <selection activeCell="H2" sqref="H2:H4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22.140625" style="2" customWidth="1"/>
    <col min="5" max="5" width="9.42578125" style="2" customWidth="1"/>
    <col min="6" max="6" width="9.5703125" style="2" customWidth="1"/>
    <col min="7" max="7" width="14.42578125" style="2" customWidth="1"/>
    <col min="8" max="8" width="8.28515625" style="2" customWidth="1"/>
    <col min="9" max="9" width="7.42578125" style="2" customWidth="1"/>
    <col min="10" max="10" width="13.28515625" style="2" customWidth="1"/>
    <col min="11" max="11" width="14.5703125" style="3" customWidth="1"/>
    <col min="12" max="12" width="7" style="2" customWidth="1"/>
    <col min="13" max="14" width="6.140625" style="2" customWidth="1"/>
    <col min="15" max="15" width="12.5703125" style="2" customWidth="1"/>
    <col min="16" max="16" width="13.28515625" style="2" customWidth="1"/>
    <col min="17" max="17" width="5.5703125" style="2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2" customWidth="1"/>
    <col min="24" max="24" width="8.140625" style="7" customWidth="1"/>
    <col min="25" max="25" width="8.7109375" style="7" customWidth="1"/>
    <col min="26" max="26" width="7.140625" style="7" customWidth="1"/>
    <col min="27" max="27" width="9" style="5" customWidth="1"/>
    <col min="28" max="28" width="6.28515625" style="8" customWidth="1"/>
    <col min="29" max="29" width="10" style="9" customWidth="1"/>
    <col min="30" max="30" width="9.85546875" style="8" customWidth="1"/>
    <col min="31" max="31" width="7.85546875" style="2" customWidth="1"/>
    <col min="32" max="32" width="8.85546875" style="6" customWidth="1"/>
    <col min="33" max="33" width="7.85546875" style="2" customWidth="1"/>
    <col min="34" max="34" width="8.42578125" style="10" customWidth="1"/>
    <col min="35" max="35" width="9" style="6" customWidth="1"/>
    <col min="36" max="36" width="8.42578125" style="6" customWidth="1"/>
    <col min="37" max="37" width="7.85546875" style="10" customWidth="1"/>
    <col min="38" max="38" width="5.85546875" style="6" customWidth="1"/>
    <col min="39" max="39" width="8.140625" style="10" customWidth="1"/>
    <col min="40" max="40" width="9.28515625" style="6" customWidth="1"/>
    <col min="41" max="41" width="11.5703125" style="10" customWidth="1"/>
    <col min="42" max="42" width="10.85546875" style="6" customWidth="1"/>
    <col min="43" max="44" width="9.5703125" style="10" customWidth="1"/>
    <col min="45" max="45" width="10" style="6" customWidth="1"/>
    <col min="46" max="46" width="9.5703125" style="6" customWidth="1"/>
    <col min="47" max="47" width="11.85546875" style="6" customWidth="1"/>
    <col min="48" max="48" width="7.140625" style="10" customWidth="1"/>
    <col min="49" max="49" width="7.85546875" style="10" customWidth="1"/>
    <col min="50" max="50" width="9.5703125" style="6" customWidth="1"/>
    <col min="51" max="51" width="7.7109375" style="6" customWidth="1"/>
    <col min="52" max="52" width="8.28515625" style="10" customWidth="1"/>
    <col min="53" max="53" width="9.140625" style="6" customWidth="1"/>
    <col min="54" max="56" width="9.140625" style="2" customWidth="1"/>
    <col min="57" max="58" width="9.140625" style="6"/>
    <col min="59" max="60" width="9.140625" style="2"/>
    <col min="61" max="62" width="10.140625" style="2" customWidth="1"/>
    <col min="63" max="16384" width="9.140625" style="2"/>
  </cols>
  <sheetData>
    <row r="1" spans="1:62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0" t="s">
        <v>35</v>
      </c>
      <c r="AK1" s="31" t="s">
        <v>36</v>
      </c>
      <c r="AL1" s="30" t="s">
        <v>37</v>
      </c>
      <c r="AM1" s="31" t="s">
        <v>38</v>
      </c>
      <c r="AN1" s="30" t="s">
        <v>39</v>
      </c>
      <c r="AO1" s="31" t="s">
        <v>40</v>
      </c>
      <c r="AP1" s="30" t="s">
        <v>41</v>
      </c>
      <c r="AQ1" s="33" t="s">
        <v>42</v>
      </c>
      <c r="AR1" s="30" t="s">
        <v>43</v>
      </c>
      <c r="AS1" s="24" t="s">
        <v>44</v>
      </c>
      <c r="AT1" s="31" t="s">
        <v>45</v>
      </c>
      <c r="AU1" s="30" t="s">
        <v>46</v>
      </c>
      <c r="AV1" s="13" t="s">
        <v>47</v>
      </c>
      <c r="AW1" s="31" t="s">
        <v>48</v>
      </c>
      <c r="AX1" s="30" t="s">
        <v>49</v>
      </c>
      <c r="AY1" s="13" t="s">
        <v>50</v>
      </c>
      <c r="AZ1" s="31" t="s">
        <v>51</v>
      </c>
      <c r="BA1" s="30" t="s">
        <v>52</v>
      </c>
      <c r="BB1" s="30" t="s">
        <v>53</v>
      </c>
      <c r="BC1" s="34" t="s">
        <v>54</v>
      </c>
      <c r="BD1" s="35" t="s">
        <v>55</v>
      </c>
      <c r="BE1" s="36" t="s">
        <v>56</v>
      </c>
      <c r="BF1" s="37" t="s">
        <v>57</v>
      </c>
      <c r="BG1" s="38" t="s">
        <v>58</v>
      </c>
      <c r="BH1" s="13" t="s">
        <v>59</v>
      </c>
      <c r="BI1" s="39" t="s">
        <v>60</v>
      </c>
      <c r="BJ1" s="39" t="s">
        <v>61</v>
      </c>
    </row>
    <row r="2" spans="1:62" ht="45.75" customHeight="1" x14ac:dyDescent="0.25">
      <c r="A2" s="40">
        <v>1</v>
      </c>
      <c r="B2" s="41"/>
      <c r="C2" s="41"/>
      <c r="D2" s="41"/>
      <c r="E2" s="41"/>
      <c r="F2" s="41" t="s">
        <v>62</v>
      </c>
      <c r="G2" s="41" t="s">
        <v>63</v>
      </c>
      <c r="H2" s="59" t="s">
        <v>78</v>
      </c>
      <c r="I2" s="42" t="s">
        <v>64</v>
      </c>
      <c r="J2" s="42" t="s">
        <v>65</v>
      </c>
      <c r="K2" s="58" t="s">
        <v>77</v>
      </c>
      <c r="L2" s="42" t="s">
        <v>67</v>
      </c>
      <c r="M2" s="42" t="s">
        <v>68</v>
      </c>
      <c r="N2" s="41"/>
      <c r="O2" s="44" t="s">
        <v>69</v>
      </c>
      <c r="P2" s="44"/>
      <c r="Q2" s="41" t="s">
        <v>70</v>
      </c>
      <c r="R2" s="45"/>
      <c r="S2" s="46">
        <v>7.8</v>
      </c>
      <c r="T2" s="47">
        <f>IF(ISERROR(R2/S2),"",R2/S2)</f>
        <v>0</v>
      </c>
      <c r="U2" s="48">
        <f>'[1]HZ emb400 8.22.2025'!B70</f>
        <v>3.99</v>
      </c>
      <c r="V2" s="49">
        <v>3.85</v>
      </c>
      <c r="W2" s="41" t="s">
        <v>71</v>
      </c>
      <c r="X2" s="50">
        <v>43</v>
      </c>
      <c r="Y2" s="50">
        <v>38</v>
      </c>
      <c r="Z2" s="50">
        <v>66</v>
      </c>
      <c r="AA2" s="46">
        <v>4</v>
      </c>
      <c r="AB2" s="51">
        <v>12</v>
      </c>
      <c r="AC2" s="52">
        <f>IF(X2="","",X2*Y2*Z2/1000000)</f>
        <v>0.107844</v>
      </c>
      <c r="AD2" s="53">
        <f>IF(AB2="","",65/AC2*AB2)</f>
        <v>7232.6694113719823</v>
      </c>
      <c r="AE2" s="41">
        <v>2250</v>
      </c>
      <c r="AF2" s="54">
        <f>IF(ISERROR(AE2/AD2),"",AE2/AD2)</f>
        <v>0.31108846153846154</v>
      </c>
      <c r="AG2" s="41" t="s">
        <v>72</v>
      </c>
      <c r="AH2" s="55">
        <f>8.5%+20%</f>
        <v>0.28500000000000003</v>
      </c>
      <c r="AI2" s="54">
        <f>IF(ISERROR(U2*AH2),"",U2*AH2)</f>
        <v>1.1371500000000001</v>
      </c>
      <c r="AJ2" s="54">
        <f t="shared" ref="AJ2:AJ4" si="0">IF(ISERROR(U2+AF2+AI2),"",U2+AF2+AI2)</f>
        <v>5.4382384615384618</v>
      </c>
      <c r="AK2" s="56">
        <v>0.01</v>
      </c>
      <c r="AL2" s="54">
        <f t="shared" ref="AL2:AL4" si="1">IF(ISERROR(BE2*AK2),"",BE2*AK2)</f>
        <v>6.1900000000000004E-2</v>
      </c>
      <c r="AM2" s="56">
        <v>0</v>
      </c>
      <c r="AN2" s="54">
        <f t="shared" ref="AN2:AN4" si="2">IF(ISERROR(BE2*AM2),"",BE2*AM2)</f>
        <v>0</v>
      </c>
      <c r="AO2" s="56">
        <v>0</v>
      </c>
      <c r="AP2" s="54">
        <f t="shared" ref="AP2:AP4" si="3">IF(ISERROR(BE2*AO2),"",BE2*AO2)</f>
        <v>0</v>
      </c>
      <c r="AQ2" s="56">
        <v>0</v>
      </c>
      <c r="AR2" s="54">
        <f>IF(ISERROR(BE2*AQ2),"",BE2*AQ2)</f>
        <v>0</v>
      </c>
      <c r="AS2" s="41">
        <v>0</v>
      </c>
      <c r="AT2" s="56">
        <v>0</v>
      </c>
      <c r="AU2" s="54">
        <f t="shared" ref="AU2:AU4" si="4">IF(ISERROR(BE2*AT2),"",BE2*AT2)</f>
        <v>0</v>
      </c>
      <c r="AV2" s="54">
        <v>0</v>
      </c>
      <c r="AW2" s="56">
        <v>0</v>
      </c>
      <c r="AX2" s="54">
        <f>IF(ISERROR(BE2*AW2),"",BE2*AW2)</f>
        <v>0</v>
      </c>
      <c r="AY2" s="54">
        <v>0</v>
      </c>
      <c r="AZ2" s="56">
        <v>0</v>
      </c>
      <c r="BA2" s="54">
        <f>IF(ISERROR(BE2*AZ2),"",BE2*AZ2)</f>
        <v>0</v>
      </c>
      <c r="BB2" s="54">
        <f t="shared" ref="BB2:BB4" si="5">IF(ISERROR(AL2+AN2+AP2+AU2),"",AL2+AN2+AP2+AU2)</f>
        <v>6.1900000000000004E-2</v>
      </c>
      <c r="BC2" s="54">
        <f t="shared" ref="BC2:BC4" si="6">IF(ISERROR(AJ2+BB2),"",AJ2+BB2)</f>
        <v>5.5001384615384614</v>
      </c>
      <c r="BD2" s="57">
        <f t="shared" ref="BD2:BD4" si="7">IF(ISERROR((BE2-BC2)/BE2),"",(BE2-BC2)/BE2)</f>
        <v>0.11144774450105636</v>
      </c>
      <c r="BE2" s="49">
        <v>6.19</v>
      </c>
      <c r="BF2" s="12">
        <v>12.99</v>
      </c>
      <c r="BG2" s="57">
        <f>IF(ISERROR((BF2-BE2)/BF2),"",(BF2-BE2)/BF2)</f>
        <v>0.52347959969207081</v>
      </c>
      <c r="BH2" s="11">
        <v>2496</v>
      </c>
      <c r="BI2" s="54">
        <f>IF(ISERROR(BC2*BH2),"",BC2*BH2)</f>
        <v>13728.345600000001</v>
      </c>
      <c r="BJ2" s="54">
        <f>IF(ISERROR(BE2*BH2),"",BE2*BH2)</f>
        <v>15450.240000000002</v>
      </c>
    </row>
    <row r="3" spans="1:62" ht="45.75" customHeight="1" x14ac:dyDescent="0.25">
      <c r="A3" s="40">
        <v>2</v>
      </c>
      <c r="B3" s="41"/>
      <c r="C3" s="41"/>
      <c r="D3" s="41"/>
      <c r="E3" s="41"/>
      <c r="F3" s="41" t="s">
        <v>62</v>
      </c>
      <c r="G3" s="41" t="s">
        <v>73</v>
      </c>
      <c r="H3" s="59" t="s">
        <v>79</v>
      </c>
      <c r="I3" s="42" t="s">
        <v>64</v>
      </c>
      <c r="J3" s="42" t="s">
        <v>65</v>
      </c>
      <c r="K3" s="43" t="s">
        <v>66</v>
      </c>
      <c r="L3" s="42" t="s">
        <v>67</v>
      </c>
      <c r="M3" s="42" t="s">
        <v>68</v>
      </c>
      <c r="N3" s="41"/>
      <c r="O3" s="44" t="s">
        <v>74</v>
      </c>
      <c r="P3" s="44"/>
      <c r="Q3" s="41" t="s">
        <v>70</v>
      </c>
      <c r="R3" s="45"/>
      <c r="S3" s="46">
        <v>7.8</v>
      </c>
      <c r="T3" s="47">
        <f t="shared" ref="T3:T4" si="8">IF(ISERROR(R3/S3),"",R3/S3)</f>
        <v>0</v>
      </c>
      <c r="U3" s="48">
        <f>'[1]HZ emb400 8.22.2025'!B70</f>
        <v>3.99</v>
      </c>
      <c r="V3" s="49">
        <v>3.85</v>
      </c>
      <c r="W3" s="41" t="s">
        <v>71</v>
      </c>
      <c r="X3" s="50">
        <v>43</v>
      </c>
      <c r="Y3" s="50">
        <v>38</v>
      </c>
      <c r="Z3" s="50">
        <v>66</v>
      </c>
      <c r="AA3" s="46">
        <v>4</v>
      </c>
      <c r="AB3" s="11">
        <v>12</v>
      </c>
      <c r="AC3" s="52">
        <f t="shared" ref="AC3:AC4" si="9">IF(X3="","",X3*Y3*Z3/1000000)</f>
        <v>0.107844</v>
      </c>
      <c r="AD3" s="53">
        <f t="shared" ref="AD3:AD4" si="10">IF(AB3="","",65/AC3*AB3)</f>
        <v>7232.6694113719823</v>
      </c>
      <c r="AE3" s="41">
        <v>2250</v>
      </c>
      <c r="AF3" s="54">
        <f t="shared" ref="AF3:AF4" si="11">IF(ISERROR(AE3/AD3),"",AE3/AD3)</f>
        <v>0.31108846153846154</v>
      </c>
      <c r="AG3" s="41" t="s">
        <v>72</v>
      </c>
      <c r="AH3" s="55">
        <f t="shared" ref="AH3:AH4" si="12">8.5%+20%</f>
        <v>0.28500000000000003</v>
      </c>
      <c r="AI3" s="54">
        <f>IF(ISERROR(U3*AH3),"",U3*AH3)</f>
        <v>1.1371500000000001</v>
      </c>
      <c r="AJ3" s="54">
        <f t="shared" si="0"/>
        <v>5.4382384615384618</v>
      </c>
      <c r="AK3" s="56">
        <v>0.01</v>
      </c>
      <c r="AL3" s="54">
        <f t="shared" si="1"/>
        <v>6.1900000000000004E-2</v>
      </c>
      <c r="AM3" s="56">
        <v>0</v>
      </c>
      <c r="AN3" s="54">
        <f t="shared" si="2"/>
        <v>0</v>
      </c>
      <c r="AO3" s="56">
        <v>0</v>
      </c>
      <c r="AP3" s="54">
        <f t="shared" si="3"/>
        <v>0</v>
      </c>
      <c r="AQ3" s="56">
        <v>0</v>
      </c>
      <c r="AR3" s="54">
        <f t="shared" ref="AR3:AR4" si="13">IF(ISERROR(BE3*AQ3),"",BE3*AQ3)</f>
        <v>0</v>
      </c>
      <c r="AS3" s="41">
        <v>0</v>
      </c>
      <c r="AT3" s="56">
        <v>0</v>
      </c>
      <c r="AU3" s="54">
        <f t="shared" si="4"/>
        <v>0</v>
      </c>
      <c r="AV3" s="54">
        <v>0</v>
      </c>
      <c r="AW3" s="56">
        <v>0</v>
      </c>
      <c r="AX3" s="54">
        <f t="shared" ref="AX3:AX4" si="14">IF(ISERROR(BE3*AW3),"",BE3*AW3)</f>
        <v>0</v>
      </c>
      <c r="AY3" s="54">
        <v>0</v>
      </c>
      <c r="AZ3" s="56">
        <v>0</v>
      </c>
      <c r="BA3" s="54">
        <f t="shared" ref="BA3:BA4" si="15">IF(ISERROR(BE3*AZ3),"",BE3*AZ3)</f>
        <v>0</v>
      </c>
      <c r="BB3" s="54">
        <f t="shared" si="5"/>
        <v>6.1900000000000004E-2</v>
      </c>
      <c r="BC3" s="54">
        <f t="shared" si="6"/>
        <v>5.5001384615384614</v>
      </c>
      <c r="BD3" s="57">
        <f t="shared" si="7"/>
        <v>0.11144774450105636</v>
      </c>
      <c r="BE3" s="49">
        <v>6.19</v>
      </c>
      <c r="BF3" s="12">
        <v>12.99</v>
      </c>
      <c r="BG3" s="57">
        <f t="shared" ref="BG3:BG4" si="16">IF(ISERROR((BF3-BE3)/BF3),"",(BF3-BE3)/BF3)</f>
        <v>0.52347959969207081</v>
      </c>
      <c r="BH3" s="11">
        <v>2496</v>
      </c>
      <c r="BI3" s="54">
        <f t="shared" ref="BI3:BI4" si="17">IF(ISERROR(BC3*BH3),"",BC3*BH3)</f>
        <v>13728.345600000001</v>
      </c>
      <c r="BJ3" s="54">
        <f t="shared" ref="BJ3:BJ4" si="18">IF(ISERROR(BE3*BH3),"",BE3*BH3)</f>
        <v>15450.240000000002</v>
      </c>
    </row>
    <row r="4" spans="1:62" ht="45.75" customHeight="1" x14ac:dyDescent="0.25">
      <c r="A4" s="40">
        <v>3</v>
      </c>
      <c r="B4" s="41"/>
      <c r="C4" s="41"/>
      <c r="D4" s="41"/>
      <c r="E4" s="41"/>
      <c r="F4" s="41" t="s">
        <v>62</v>
      </c>
      <c r="G4" s="41" t="s">
        <v>75</v>
      </c>
      <c r="H4" s="59" t="s">
        <v>79</v>
      </c>
      <c r="I4" s="42" t="s">
        <v>64</v>
      </c>
      <c r="J4" s="42" t="s">
        <v>65</v>
      </c>
      <c r="K4" s="43" t="s">
        <v>66</v>
      </c>
      <c r="L4" s="42" t="s">
        <v>67</v>
      </c>
      <c r="M4" s="42" t="s">
        <v>68</v>
      </c>
      <c r="N4" s="41"/>
      <c r="O4" s="44" t="s">
        <v>76</v>
      </c>
      <c r="P4" s="44"/>
      <c r="Q4" s="41" t="s">
        <v>70</v>
      </c>
      <c r="R4" s="45"/>
      <c r="S4" s="46">
        <v>7.8</v>
      </c>
      <c r="T4" s="47">
        <f t="shared" si="8"/>
        <v>0</v>
      </c>
      <c r="U4" s="48">
        <f>'[1]HZ emb400 8.22.2025'!B70</f>
        <v>3.99</v>
      </c>
      <c r="V4" s="49">
        <v>3.85</v>
      </c>
      <c r="W4" s="41" t="s">
        <v>71</v>
      </c>
      <c r="X4" s="50">
        <v>43</v>
      </c>
      <c r="Y4" s="50">
        <v>38</v>
      </c>
      <c r="Z4" s="50">
        <v>66</v>
      </c>
      <c r="AA4" s="46">
        <v>4</v>
      </c>
      <c r="AB4" s="51">
        <v>12</v>
      </c>
      <c r="AC4" s="52">
        <f t="shared" si="9"/>
        <v>0.107844</v>
      </c>
      <c r="AD4" s="53">
        <f t="shared" si="10"/>
        <v>7232.6694113719823</v>
      </c>
      <c r="AE4" s="41">
        <v>2250</v>
      </c>
      <c r="AF4" s="54">
        <f t="shared" si="11"/>
        <v>0.31108846153846154</v>
      </c>
      <c r="AG4" s="41" t="s">
        <v>72</v>
      </c>
      <c r="AH4" s="55">
        <f t="shared" si="12"/>
        <v>0.28500000000000003</v>
      </c>
      <c r="AI4" s="54">
        <f t="shared" ref="AI4" si="19">IF(ISERROR(U4*AH4),"",U4*AH4)</f>
        <v>1.1371500000000001</v>
      </c>
      <c r="AJ4" s="54">
        <f t="shared" si="0"/>
        <v>5.4382384615384618</v>
      </c>
      <c r="AK4" s="56">
        <v>0.01</v>
      </c>
      <c r="AL4" s="54">
        <f t="shared" si="1"/>
        <v>6.1900000000000004E-2</v>
      </c>
      <c r="AM4" s="56">
        <v>0</v>
      </c>
      <c r="AN4" s="54">
        <f t="shared" si="2"/>
        <v>0</v>
      </c>
      <c r="AO4" s="56">
        <v>0</v>
      </c>
      <c r="AP4" s="54">
        <f t="shared" si="3"/>
        <v>0</v>
      </c>
      <c r="AQ4" s="56">
        <v>0</v>
      </c>
      <c r="AR4" s="54">
        <f t="shared" si="13"/>
        <v>0</v>
      </c>
      <c r="AS4" s="41">
        <v>0</v>
      </c>
      <c r="AT4" s="56">
        <v>0</v>
      </c>
      <c r="AU4" s="54">
        <f t="shared" si="4"/>
        <v>0</v>
      </c>
      <c r="AV4" s="54">
        <v>0</v>
      </c>
      <c r="AW4" s="56">
        <v>0</v>
      </c>
      <c r="AX4" s="54">
        <f t="shared" si="14"/>
        <v>0</v>
      </c>
      <c r="AY4" s="54">
        <v>0</v>
      </c>
      <c r="AZ4" s="56">
        <v>0</v>
      </c>
      <c r="BA4" s="54">
        <f t="shared" si="15"/>
        <v>0</v>
      </c>
      <c r="BB4" s="54">
        <f t="shared" si="5"/>
        <v>6.1900000000000004E-2</v>
      </c>
      <c r="BC4" s="54">
        <f t="shared" si="6"/>
        <v>5.5001384615384614</v>
      </c>
      <c r="BD4" s="57">
        <f t="shared" si="7"/>
        <v>0.11144774450105636</v>
      </c>
      <c r="BE4" s="49">
        <v>6.19</v>
      </c>
      <c r="BF4" s="12">
        <v>12.99</v>
      </c>
      <c r="BG4" s="57">
        <f t="shared" si="16"/>
        <v>0.52347959969207081</v>
      </c>
      <c r="BH4" s="11">
        <v>2496</v>
      </c>
      <c r="BI4" s="54">
        <f t="shared" si="17"/>
        <v>13728.345600000001</v>
      </c>
      <c r="BJ4" s="54">
        <f t="shared" si="18"/>
        <v>15450.240000000002</v>
      </c>
    </row>
  </sheetData>
  <protectedRanges>
    <protectedRange sqref="A2:J243 AQ1:AR1 AV1 AY1 BF2:BH4 L2:N4 L5:BA243 Q2:BD4" name="Range1"/>
    <protectedRange sqref="K2:K248" name="Range1_1"/>
    <protectedRange sqref="P2:P4" name="Range1_2"/>
    <protectedRange sqref="O2:O4" name="Range1_57_1_1_1_1_1_1_1_1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[1]ValueSelection!#REF!</xm:f>
          </x14:formula1>
          <xm:sqref>D2:D4</xm:sqref>
        </x14:dataValidation>
        <x14:dataValidation type="list" allowBlank="1" showInputMessage="1" showErrorMessage="1">
          <x14:formula1>
            <xm:f>[1]ValueSelection!#REF!</xm:f>
          </x14:formula1>
          <xm:sqref>E2:E4</xm:sqref>
        </x14:dataValidation>
        <x14:dataValidation type="list" allowBlank="1" showInputMessage="1" showErrorMessage="1">
          <x14:formula1>
            <xm:f>[1]ValueSelection!#REF!</xm:f>
          </x14:formula1>
          <xm:sqref>F2:F4</xm:sqref>
        </x14:dataValidation>
        <x14:dataValidation type="list" allowBlank="1" showInputMessage="1" showErrorMessage="1">
          <x14:formula1>
            <xm:f>[1]Data!#REF!</xm:f>
          </x14:formula1>
          <xm:sqref>Q2:Q4</xm:sqref>
        </x14:dataValidation>
        <x14:dataValidation type="list" allowBlank="1" showInputMessage="1" showErrorMessage="1">
          <x14:formula1>
            <xm:f>[1]Data!#REF!</xm:f>
          </x14:formula1>
          <xm:sqref>W2:W4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20%tariff QS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2026-03-16T01:44:37Z</dcterms:created>
  <dcterms:modified xsi:type="dcterms:W3CDTF">2026-03-16T01:45:51Z</dcterms:modified>
</cp:coreProperties>
</file>