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725E7CE-CA38-4641-98F6-452AE3A14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" i="5" l="1"/>
  <c r="AB5" i="5"/>
  <c r="AA5" i="5"/>
  <c r="AC4" i="5"/>
  <c r="AB4" i="5"/>
  <c r="AA4" i="5"/>
  <c r="AC3" i="5"/>
  <c r="AB3" i="5"/>
  <c r="AA3" i="5"/>
  <c r="BG6" i="5"/>
  <c r="BO6" i="5"/>
  <c r="BL6" i="5"/>
  <c r="BJ6" i="5"/>
  <c r="BE6" i="5"/>
  <c r="BN6" i="5"/>
  <c r="AL6" i="5"/>
  <c r="AL5" i="5"/>
  <c r="AM5" i="5" s="1"/>
  <c r="AL4" i="5"/>
  <c r="AM4" i="5" s="1"/>
  <c r="AL3" i="5"/>
  <c r="AM3" i="5" s="1"/>
  <c r="AL2" i="5"/>
  <c r="AM2" i="5" s="1"/>
  <c r="AC2" i="5"/>
  <c r="AB2" i="5"/>
  <c r="AA2" i="5"/>
  <c r="BN5" i="5"/>
  <c r="BO5" i="5" s="1"/>
  <c r="BQ5" i="5" s="1"/>
  <c r="BN4" i="5"/>
  <c r="BO4" i="5" s="1"/>
  <c r="BQ4" i="5" s="1"/>
  <c r="BN3" i="5"/>
  <c r="BO3" i="5" s="1"/>
  <c r="BQ3" i="5" s="1"/>
  <c r="BN2" i="5"/>
  <c r="BJ5" i="5"/>
  <c r="BC5" i="5"/>
  <c r="AZ5" i="5"/>
  <c r="AW5" i="5"/>
  <c r="AT5" i="5"/>
  <c r="AR5" i="5"/>
  <c r="AP5" i="5"/>
  <c r="BJ4" i="5"/>
  <c r="BC4" i="5"/>
  <c r="AZ4" i="5"/>
  <c r="AW4" i="5"/>
  <c r="AT4" i="5"/>
  <c r="AR4" i="5"/>
  <c r="AP4" i="5"/>
  <c r="BJ3" i="5"/>
  <c r="BC3" i="5"/>
  <c r="AZ3" i="5"/>
  <c r="AW3" i="5"/>
  <c r="AT3" i="5"/>
  <c r="AR3" i="5"/>
  <c r="AP3" i="5"/>
  <c r="BC2" i="5"/>
  <c r="AZ2" i="5"/>
  <c r="AT2" i="5"/>
  <c r="AR2" i="5"/>
  <c r="BJ2" i="5"/>
  <c r="BP6" i="5" l="1"/>
  <c r="BQ6" i="5"/>
  <c r="BK6" i="5"/>
  <c r="BD4" i="5"/>
  <c r="BE4" i="5" s="1"/>
  <c r="BD3" i="5"/>
  <c r="BE3" i="5" s="1"/>
  <c r="BP3" i="5" s="1"/>
  <c r="BD5" i="5"/>
  <c r="BE5" i="5" s="1"/>
  <c r="AF2" i="5"/>
  <c r="AH2" i="5" s="1"/>
  <c r="AJ2" i="5" s="1"/>
  <c r="AN5" i="5"/>
  <c r="BH5" i="5"/>
  <c r="BK5" i="5" s="1"/>
  <c r="AN4" i="5"/>
  <c r="BH4" i="5"/>
  <c r="BK4" i="5" s="1"/>
  <c r="AN3" i="5"/>
  <c r="BH3" i="5"/>
  <c r="BK3" i="5" s="1"/>
  <c r="BO2" i="5"/>
  <c r="AW2" i="5"/>
  <c r="BF5" i="5" l="1"/>
  <c r="BP5" i="5"/>
  <c r="BF3" i="5"/>
  <c r="BF4" i="5"/>
  <c r="BP4" i="5"/>
  <c r="BQ2" i="5"/>
  <c r="AP2" i="5"/>
  <c r="BD2" i="5" s="1"/>
  <c r="AN2" i="5" l="1"/>
  <c r="BH2" i="5" l="1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<sst xmlns="http://schemas.openxmlformats.org/spreadsheetml/2006/main" count="157" uniqueCount="108">
  <si>
    <t>Brand</t>
  </si>
  <si>
    <t>Package Type</t>
  </si>
  <si>
    <t>Licensor</t>
  </si>
  <si>
    <t>China</t>
  </si>
  <si>
    <t>Normal</t>
  </si>
  <si>
    <t xml:space="preserve">Merry Moments </t>
  </si>
  <si>
    <t>Ningbo,China</t>
  </si>
  <si>
    <t>Bath Set</t>
  </si>
  <si>
    <t>宁波中天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</si>
  <si>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</si>
  <si>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</si>
  <si>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</si>
  <si>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</si>
  <si>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</si>
  <si>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</si>
  <si>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</si>
  <si>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</si>
  <si>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</si>
  <si>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</si>
  <si>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</si>
  <si>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</si>
  <si>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</si>
  <si>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</si>
  <si>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</si>
  <si>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</si>
  <si>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</si>
  <si>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</si>
  <si>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</si>
  <si>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</si>
  <si>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</si>
  <si>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</si>
  <si>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</si>
  <si>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</si>
  <si>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</si>
  <si>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</si>
  <si>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</si>
  <si>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</si>
  <si>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</si>
  <si>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</si>
  <si>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</si>
  <si>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</si>
  <si>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</si>
  <si>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</si>
  <si>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</si>
  <si>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</si>
  <si>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</si>
  <si>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</si>
  <si>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</si>
  <si>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</si>
  <si>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</si>
  <si>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</si>
  <si>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</si>
  <si>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</si>
  <si>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</si>
  <si>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</si>
  <si>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</si>
  <si>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</si>
  <si>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</si>
  <si>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</si>
  <si>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</si>
  <si>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</si>
  <si>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</si>
  <si>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</si>
  <si>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</si>
  <si>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</si>
  <si>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</si>
  <si>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</si>
  <si>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</si>
  <si>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</si>
  <si>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</si>
  <si>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</si>
  <si>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</si>
  <si>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</si>
  <si>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</si>
  <si>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</si>
  <si>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</si>
  <si>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</si>
  <si>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</si>
  <si>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</si>
  <si>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</si>
  <si>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6303.92.2050</t>
  </si>
  <si>
    <t>14pc Bathroom Set</t>
  </si>
  <si>
    <t>14pc Bathroom Set (1 SC; 1 Bath Rug; 12 Hooks)</t>
  </si>
  <si>
    <t>1. SC:  polyslub 
2. Rug: Polyester
3. Hooks: Plastic &amp; Metal</t>
  </si>
  <si>
    <t>SNOWFLAKES</t>
  </si>
  <si>
    <t>PLAID</t>
  </si>
  <si>
    <t>SCALLOP</t>
  </si>
  <si>
    <t>PINE TREES</t>
  </si>
  <si>
    <r>
      <t xml:space="preserve">1. SC: 110gsm polyslub </t>
    </r>
    <r>
      <rPr>
        <sz val="11"/>
        <color rgb="FFFF0000"/>
        <rFont val="Calibri"/>
        <family val="2"/>
      </rPr>
      <t>printed</t>
    </r>
    <r>
      <rPr>
        <sz val="11"/>
        <color theme="1"/>
        <rFont val="Calibri"/>
        <family val="2"/>
      </rPr>
      <t xml:space="preserve">
2. Rug: 550gsm front+600TPR, total 1150gsm tufted.
3. Roller Ball Hooks</t>
    </r>
  </si>
  <si>
    <t>Multi</t>
  </si>
  <si>
    <t>White/Blue</t>
  </si>
  <si>
    <t>White/Red</t>
  </si>
  <si>
    <t>White/Green</t>
  </si>
  <si>
    <t>SC: 72x72"
Rug: 17x24"</t>
  </si>
  <si>
    <r>
      <t xml:space="preserve">1. SC: 85gsm waffle embossed, </t>
    </r>
    <r>
      <rPr>
        <sz val="11"/>
        <color rgb="FFFF0000"/>
        <rFont val="Calibri"/>
        <family val="2"/>
      </rPr>
      <t>Solid White</t>
    </r>
    <r>
      <rPr>
        <sz val="11"/>
        <color theme="1"/>
        <rFont val="Calibri"/>
        <family val="2"/>
      </rPr>
      <t xml:space="preserve">
2. Rug: 550gsm front+600TPR, total 1150gsm tufted.
3. Roller Ball Hooks</t>
    </r>
  </si>
  <si>
    <t>Assortment</t>
    <phoneticPr fontId="15" type="noConversion"/>
  </si>
  <si>
    <t>PLAID/SNOWFLAKES/SCALLOP/PINE TREES</t>
    <phoneticPr fontId="15" type="noConversion"/>
  </si>
  <si>
    <t>Carton</t>
    <phoneticPr fontId="15" type="noConversion"/>
  </si>
  <si>
    <t>4069365968215</t>
    <phoneticPr fontId="15" type="noConversion"/>
  </si>
  <si>
    <t>4069365968222</t>
    <phoneticPr fontId="15" type="noConversion"/>
  </si>
  <si>
    <t>4069365968239</t>
    <phoneticPr fontId="15" type="noConversion"/>
  </si>
  <si>
    <t>4069365968246</t>
    <phoneticPr fontId="15" type="noConversion"/>
  </si>
  <si>
    <r>
      <t xml:space="preserve">1. </t>
    </r>
    <r>
      <rPr>
        <sz val="11"/>
        <color rgb="FFFF0000"/>
        <rFont val="Calibri"/>
        <family val="2"/>
      </rPr>
      <t>SC Pattern A</t>
    </r>
    <r>
      <rPr>
        <sz val="11"/>
        <color theme="1"/>
        <rFont val="Calibri"/>
        <family val="2"/>
      </rPr>
      <t xml:space="preserve">: 110gsm polyslub printed; </t>
    </r>
    <r>
      <rPr>
        <sz val="11"/>
        <color rgb="FFFF0000"/>
        <rFont val="Calibri"/>
        <family val="2"/>
      </rPr>
      <t>SC Pattern B</t>
    </r>
    <r>
      <rPr>
        <sz val="11"/>
        <color theme="1"/>
        <rFont val="Calibri"/>
        <family val="2"/>
      </rPr>
      <t xml:space="preserve">:  85gsm waffle embossed, Solid White
2. Rug: 550gsm front+600TPR, total 1150gsm tufted.
3. Roller Ball Hooks                  
</t>
    </r>
    <phoneticPr fontId="15" type="noConversion"/>
  </si>
  <si>
    <t>ALDI77-1898</t>
    <phoneticPr fontId="15" type="noConversion"/>
  </si>
  <si>
    <t>ALDI77-1899</t>
  </si>
  <si>
    <t>ALDI77-1900</t>
  </si>
  <si>
    <t>ALDI77-1901</t>
  </si>
  <si>
    <t>ALDI90-1902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</si>
</sst>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4" formatCode="\$#,##0.00;\-\$#,##0.00"/>
    <numFmt numFmtId="186" formatCode="[$$-409]#,##0.000000"/>
    <numFmt numFmtId="188" formatCode="0.0"/>
    <numFmt numFmtId="189" formatCode="0.000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Arial Unicode MS"/>
      <family val="2"/>
      <charset val="134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1" fillId="0" borderId="0"/>
    <xf numFmtId="0" fontId="4" fillId="0" borderId="0"/>
    <xf numFmtId="0" fontId="8" fillId="0" borderId="0"/>
    <xf numFmtId="0" fontId="3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78" fontId="2" fillId="4" borderId="2" xfId="0" applyNumberFormat="1" applyFont="1" applyFill="1" applyBorder="1" applyAlignment="1">
      <alignment horizontal="center" wrapText="1"/>
    </xf>
    <xf numFmtId="188" fontId="2" fillId="0" borderId="1" xfId="0" applyNumberFormat="1" applyFont="1" applyBorder="1" applyAlignment="1">
      <alignment horizontal="center" wrapText="1"/>
    </xf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12" fillId="0" borderId="1" xfId="13" applyFont="1" applyBorder="1" applyAlignment="1">
      <alignment horizontal="left" vertical="center"/>
    </xf>
    <xf numFmtId="10" fontId="13" fillId="0" borderId="1" xfId="5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184" fontId="3" fillId="0" borderId="2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0" fontId="3" fillId="2" borderId="1" xfId="5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78" fontId="2" fillId="6" borderId="1" xfId="13" applyNumberFormat="1" applyFont="1" applyFill="1" applyBorder="1" applyAlignment="1">
      <alignment horizontal="center" vertical="center"/>
    </xf>
    <xf numFmtId="0" fontId="14" fillId="0" borderId="1" xfId="13" applyFont="1" applyBorder="1" applyAlignment="1">
      <alignment horizontal="left" vertical="center" wrapText="1"/>
    </xf>
    <xf numFmtId="178" fontId="2" fillId="6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78" fontId="3" fillId="6" borderId="2" xfId="0" applyNumberFormat="1" applyFont="1" applyFill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9" fontId="3" fillId="2" borderId="1" xfId="0" applyNumberFormat="1" applyFont="1" applyFill="1" applyBorder="1"/>
    <xf numFmtId="2" fontId="3" fillId="0" borderId="1" xfId="0" applyNumberFormat="1" applyFont="1" applyBorder="1"/>
    <xf numFmtId="1" fontId="3" fillId="2" borderId="1" xfId="0" applyNumberFormat="1" applyFont="1" applyFill="1" applyBorder="1"/>
    <xf numFmtId="3" fontId="3" fillId="0" borderId="1" xfId="0" applyNumberFormat="1" applyFont="1" applyBorder="1"/>
    <xf numFmtId="178" fontId="3" fillId="2" borderId="1" xfId="0" applyNumberFormat="1" applyFont="1" applyFill="1" applyBorder="1"/>
    <xf numFmtId="178" fontId="3" fillId="6" borderId="1" xfId="0" applyNumberFormat="1" applyFont="1" applyFill="1" applyBorder="1" applyAlignment="1">
      <alignment horizontal="center" vertical="center"/>
    </xf>
    <xf numFmtId="188" fontId="10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89" fontId="3" fillId="2" borderId="3" xfId="0" applyNumberFormat="1" applyFont="1" applyFill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88" fontId="10" fillId="0" borderId="1" xfId="0" applyNumberFormat="1" applyFont="1" applyBorder="1" applyAlignment="1">
      <alignment vertical="center"/>
    </xf>
    <xf numFmtId="0" fontId="3" fillId="6" borderId="0" xfId="0" applyFont="1" applyFill="1" applyAlignment="1">
      <alignment wrapText="1"/>
    </xf>
  </cellXfs>
  <cellStyles count="17">
    <cellStyle name="_ET_STYLE_NoName_00_" xfId="14" xr:uid="{15BB55B8-373E-4204-88F3-3692A318F7D2}"/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2 31 2" xfId="15" xr:uid="{A67366F7-BF75-4871-B4E9-2ECB766EB323}"/>
    <cellStyle name="Normal 3" xfId="13" xr:uid="{1A99ED32-E7BC-4CC8-9318-2DB3A86FA48B}"/>
    <cellStyle name="Normal 65" xfId="9" xr:uid="{9EF702BA-06A2-4659-AA0A-96E26EE22697}"/>
    <cellStyle name="Normal 67" xfId="11" xr:uid="{23DDB83B-EB20-4025-A0A7-986C517E1DFF}"/>
    <cellStyle name="Percent 2" xfId="5" xr:uid="{03D1C999-4950-4181-BE4E-A215D8708A70}"/>
    <cellStyle name="Style 1" xfId="3" xr:uid="{F4609D05-B161-47A5-8040-F8D4BA086F06}"/>
    <cellStyle name="Style 1 2" xfId="7" xr:uid="{A389DC34-ED63-4514-A03F-66257C74D5C4}"/>
    <cellStyle name="常规" xfId="0" builtinId="0"/>
    <cellStyle name="常规 4" xfId="16" xr:uid="{0E367D4B-45E6-47CA-9237-77140F7F5E8C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34\&#20849;&#20139;&#25968;&#25454;&#20013;&#24515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34\&#20849;&#20139;&#25968;&#25454;&#20013;&#24515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34\&#20849;&#20139;&#25968;&#25454;&#20013;&#24515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34\&#20849;&#20139;&#25968;&#25454;&#20013;&#24515;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34\&#20849;&#20139;&#25968;&#25454;&#20013;&#24515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topLeftCell="K1" zoomScale="85" zoomScaleNormal="85" workbookViewId="0">
      <selection activeCell="Q6" sqref="Q2:Q6"/>
    </sheetView>
  </sheetViews>
  <sheetFormatPr defaultColWidth="9.140625" defaultRowHeight="15"/>
  <cols>
    <col min="1" max="1" width="10.140625" style="2" customWidth="1"/>
    <col min="2" max="2" width="27.85546875" style="1" customWidth="1"/>
    <col min="3" max="3" width="8.42578125" style="1" customWidth="1"/>
    <col min="4" max="4" width="19.85546875" style="1" customWidth="1"/>
    <col min="5" max="5" width="9.140625" style="1" customWidth="1"/>
    <col min="6" max="6" width="11.28515625" style="1" customWidth="1"/>
    <col min="7" max="7" width="12.7109375" style="1" customWidth="1"/>
    <col min="8" max="8" width="17.85546875" style="1" customWidth="1"/>
    <col min="9" max="9" width="30.7109375" style="1" customWidth="1"/>
    <col min="10" max="10" width="30" style="1" customWidth="1"/>
    <col min="11" max="11" width="25.85546875" style="34" customWidth="1"/>
    <col min="12" max="12" width="11.42578125" style="1" customWidth="1"/>
    <col min="13" max="13" width="15" style="1" customWidth="1"/>
    <col min="14" max="14" width="6.140625" style="1" customWidth="1"/>
    <col min="15" max="17" width="11.140625" style="1" customWidth="1"/>
    <col min="18" max="18" width="20.28515625" style="1" customWidth="1"/>
    <col min="19" max="19" width="8.85546875" style="1" customWidth="1"/>
    <col min="20" max="21" width="8.5703125" style="3" customWidth="1"/>
    <col min="22" max="23" width="9.42578125" style="1" customWidth="1"/>
    <col min="24" max="24" width="8.140625" style="31" customWidth="1"/>
    <col min="25" max="25" width="8.7109375" style="31" customWidth="1"/>
    <col min="26" max="26" width="8.5703125" style="31" customWidth="1"/>
    <col min="27" max="27" width="8.140625" style="31" customWidth="1"/>
    <col min="28" max="28" width="8.7109375" style="31" customWidth="1"/>
    <col min="29" max="29" width="7.140625" style="31" customWidth="1"/>
    <col min="30" max="30" width="9" style="4" customWidth="1"/>
    <col min="31" max="31" width="6.28515625" style="5" customWidth="1"/>
    <col min="32" max="32" width="10" style="33" customWidth="1"/>
    <col min="33" max="33" width="10" style="4" customWidth="1"/>
    <col min="34" max="34" width="9.85546875" style="5" customWidth="1"/>
    <col min="35" max="35" width="11.5703125" style="1" customWidth="1"/>
    <col min="36" max="36" width="8.85546875" style="3" customWidth="1"/>
    <col min="37" max="37" width="16.85546875" style="1" customWidth="1"/>
    <col min="38" max="38" width="8.42578125" style="6" customWidth="1"/>
    <col min="39" max="39" width="9" style="3" customWidth="1"/>
    <col min="40" max="40" width="8.42578125" style="3" customWidth="1"/>
    <col min="41" max="41" width="8.140625" style="6" customWidth="1"/>
    <col min="42" max="42" width="9.28515625" style="3" customWidth="1"/>
    <col min="43" max="43" width="8.140625" style="6" customWidth="1"/>
    <col min="44" max="44" width="9.28515625" style="3" customWidth="1"/>
    <col min="45" max="45" width="8.140625" style="6" customWidth="1"/>
    <col min="46" max="47" width="9.28515625" style="3" customWidth="1"/>
    <col min="48" max="48" width="11.5703125" style="6" customWidth="1"/>
    <col min="49" max="49" width="10.85546875" style="3" customWidth="1"/>
    <col min="50" max="50" width="9.28515625" style="3" customWidth="1"/>
    <col min="51" max="51" width="11.5703125" style="6" customWidth="1"/>
    <col min="52" max="52" width="10.85546875" style="3" customWidth="1"/>
    <col min="53" max="53" width="9.28515625" style="3" customWidth="1"/>
    <col min="54" max="54" width="11.5703125" style="6" customWidth="1"/>
    <col min="55" max="55" width="10.85546875" style="3" customWidth="1"/>
    <col min="56" max="56" width="7.85546875" style="3" customWidth="1"/>
    <col min="57" max="57" width="9.5703125" style="3" customWidth="1"/>
    <col min="58" max="58" width="7.7109375" style="3" customWidth="1"/>
    <col min="59" max="59" width="9.5703125" style="3" customWidth="1"/>
    <col min="60" max="60" width="12.140625" style="3" customWidth="1"/>
    <col min="61" max="62" width="9.140625" style="1" customWidth="1"/>
    <col min="63" max="63" width="9.140625" style="1"/>
    <col min="64" max="64" width="10.140625" style="3" customWidth="1"/>
    <col min="65" max="65" width="9.140625" style="1"/>
    <col min="66" max="66" width="9.140625" style="4"/>
    <col min="67" max="67" width="9.140625" style="1"/>
    <col min="68" max="68" width="11.85546875" style="3" customWidth="1"/>
    <col min="69" max="69" width="15.5703125" style="3" customWidth="1"/>
    <col min="70" max="16384" width="9.140625" style="1"/>
  </cols>
  <sheetData>
    <row r="1" spans="1:73" ht="68.099999999999994" customHeight="1">
      <c r="A1" s="7" t="s">
        <v>10</v>
      </c>
      <c r="B1" s="7" t="s">
        <v>11</v>
      </c>
      <c r="C1" s="8" t="s">
        <v>12</v>
      </c>
      <c r="D1" s="9" t="s">
        <v>0</v>
      </c>
      <c r="E1" s="9" t="s">
        <v>2</v>
      </c>
      <c r="F1" s="10" t="s">
        <v>13</v>
      </c>
      <c r="G1" s="8" t="s">
        <v>14</v>
      </c>
      <c r="H1" s="11" t="s">
        <v>15</v>
      </c>
      <c r="I1" s="12" t="s">
        <v>16</v>
      </c>
      <c r="J1" s="11" t="s">
        <v>17</v>
      </c>
      <c r="K1" s="12" t="s">
        <v>76</v>
      </c>
      <c r="L1" s="11" t="s">
        <v>18</v>
      </c>
      <c r="M1" s="11" t="s">
        <v>19</v>
      </c>
      <c r="N1" s="8" t="s">
        <v>79</v>
      </c>
      <c r="O1" s="8" t="s">
        <v>20</v>
      </c>
      <c r="P1" s="8" t="s">
        <v>78</v>
      </c>
      <c r="Q1" s="8" t="s">
        <v>21</v>
      </c>
      <c r="R1" s="8" t="s">
        <v>22</v>
      </c>
      <c r="S1" s="12" t="s">
        <v>23</v>
      </c>
      <c r="T1" s="29" t="s">
        <v>64</v>
      </c>
      <c r="U1" s="13" t="s">
        <v>65</v>
      </c>
      <c r="V1" s="14" t="s">
        <v>1</v>
      </c>
      <c r="W1" s="7" t="s">
        <v>42</v>
      </c>
      <c r="X1" s="30" t="s">
        <v>48</v>
      </c>
      <c r="Y1" s="30" t="s">
        <v>49</v>
      </c>
      <c r="Z1" s="30" t="s">
        <v>50</v>
      </c>
      <c r="AA1" s="30" t="s">
        <v>24</v>
      </c>
      <c r="AB1" s="30" t="s">
        <v>25</v>
      </c>
      <c r="AC1" s="30" t="s">
        <v>26</v>
      </c>
      <c r="AD1" s="15" t="s">
        <v>27</v>
      </c>
      <c r="AE1" s="16" t="s">
        <v>28</v>
      </c>
      <c r="AF1" s="32" t="s">
        <v>29</v>
      </c>
      <c r="AG1" s="26" t="s">
        <v>43</v>
      </c>
      <c r="AH1" s="17" t="s">
        <v>30</v>
      </c>
      <c r="AI1" s="7" t="s">
        <v>31</v>
      </c>
      <c r="AJ1" s="18" t="s">
        <v>32</v>
      </c>
      <c r="AK1" s="7" t="s">
        <v>33</v>
      </c>
      <c r="AL1" s="19" t="s">
        <v>34</v>
      </c>
      <c r="AM1" s="20" t="s">
        <v>35</v>
      </c>
      <c r="AN1" s="18" t="s">
        <v>36</v>
      </c>
      <c r="AO1" s="19" t="s">
        <v>67</v>
      </c>
      <c r="AP1" s="18" t="s">
        <v>68</v>
      </c>
      <c r="AQ1" s="19" t="s">
        <v>69</v>
      </c>
      <c r="AR1" s="18" t="s">
        <v>70</v>
      </c>
      <c r="AS1" s="19" t="s">
        <v>71</v>
      </c>
      <c r="AT1" s="18" t="s">
        <v>72</v>
      </c>
      <c r="AU1" s="21" t="s">
        <v>51</v>
      </c>
      <c r="AV1" s="19" t="s">
        <v>52</v>
      </c>
      <c r="AW1" s="18" t="s">
        <v>53</v>
      </c>
      <c r="AX1" s="21" t="s">
        <v>54</v>
      </c>
      <c r="AY1" s="19" t="s">
        <v>55</v>
      </c>
      <c r="AZ1" s="18" t="s">
        <v>56</v>
      </c>
      <c r="BA1" s="21" t="s">
        <v>73</v>
      </c>
      <c r="BB1" s="19" t="s">
        <v>74</v>
      </c>
      <c r="BC1" s="18" t="s">
        <v>75</v>
      </c>
      <c r="BD1" s="18" t="s">
        <v>37</v>
      </c>
      <c r="BE1" s="22" t="s">
        <v>57</v>
      </c>
      <c r="BF1" s="23" t="s">
        <v>63</v>
      </c>
      <c r="BG1" s="24" t="s">
        <v>58</v>
      </c>
      <c r="BH1" s="23" t="s">
        <v>59</v>
      </c>
      <c r="BI1" s="25" t="s">
        <v>38</v>
      </c>
      <c r="BJ1" s="23" t="s">
        <v>39</v>
      </c>
      <c r="BK1" s="23" t="s">
        <v>66</v>
      </c>
      <c r="BL1" s="35" t="s">
        <v>77</v>
      </c>
      <c r="BM1" s="7" t="s">
        <v>60</v>
      </c>
      <c r="BN1" s="15" t="s">
        <v>62</v>
      </c>
      <c r="BO1" s="18" t="s">
        <v>61</v>
      </c>
      <c r="BP1" s="18" t="s">
        <v>40</v>
      </c>
      <c r="BQ1" s="18" t="s">
        <v>41</v>
      </c>
      <c r="BR1" s="27" t="s">
        <v>47</v>
      </c>
      <c r="BS1" s="28" t="s">
        <v>44</v>
      </c>
      <c r="BT1" s="28" t="s">
        <v>45</v>
      </c>
      <c r="BU1" s="28" t="s">
        <v>46</v>
      </c>
    </row>
    <row r="2" spans="1:73" s="52" customFormat="1" ht="93.95" customHeight="1">
      <c r="A2" s="41">
        <v>1</v>
      </c>
      <c r="B2" s="40"/>
      <c r="C2" s="40"/>
      <c r="D2" s="40" t="s">
        <v>5</v>
      </c>
      <c r="E2" s="40"/>
      <c r="F2" s="40" t="s">
        <v>7</v>
      </c>
      <c r="G2" s="39" t="s">
        <v>85</v>
      </c>
      <c r="H2" s="40" t="s">
        <v>82</v>
      </c>
      <c r="I2" s="42" t="s">
        <v>81</v>
      </c>
      <c r="J2" s="54" t="s">
        <v>88</v>
      </c>
      <c r="K2" s="54" t="s">
        <v>83</v>
      </c>
      <c r="L2" s="42" t="s">
        <v>93</v>
      </c>
      <c r="M2" s="40" t="s">
        <v>89</v>
      </c>
      <c r="N2" s="40"/>
      <c r="O2" s="40">
        <v>739724</v>
      </c>
      <c r="P2" s="42">
        <v>712569</v>
      </c>
      <c r="Q2" s="75" t="s">
        <v>103</v>
      </c>
      <c r="R2" s="43" t="s">
        <v>98</v>
      </c>
      <c r="S2" s="40" t="s">
        <v>9</v>
      </c>
      <c r="T2" s="44"/>
      <c r="U2" s="38">
        <v>4.75</v>
      </c>
      <c r="V2" s="40" t="s">
        <v>4</v>
      </c>
      <c r="W2" s="40"/>
      <c r="X2" s="68">
        <v>37</v>
      </c>
      <c r="Y2" s="68">
        <v>25</v>
      </c>
      <c r="Z2" s="68">
        <v>47</v>
      </c>
      <c r="AA2" s="68">
        <f>X2+1</f>
        <v>38</v>
      </c>
      <c r="AB2" s="68">
        <f>Y2+1</f>
        <v>26</v>
      </c>
      <c r="AC2" s="68">
        <f>Z2+1</f>
        <v>48</v>
      </c>
      <c r="AD2" s="45">
        <v>2</v>
      </c>
      <c r="AE2" s="56">
        <v>6</v>
      </c>
      <c r="AF2" s="71">
        <f>AA2*AB2*AC2/1000000</f>
        <v>4.7E-2</v>
      </c>
      <c r="AG2" s="72">
        <v>63</v>
      </c>
      <c r="AH2" s="73">
        <f>AG2/AF2*AE2</f>
        <v>8043</v>
      </c>
      <c r="AI2" s="69">
        <v>3300</v>
      </c>
      <c r="AJ2" s="70">
        <f>AI2/AH2</f>
        <v>0.41</v>
      </c>
      <c r="AK2" s="36" t="s">
        <v>80</v>
      </c>
      <c r="AL2" s="37">
        <f t="shared" ref="AL2:AL6" si="0">11.3%+7.5%+20%</f>
        <v>0.38800000000000001</v>
      </c>
      <c r="AM2" s="47">
        <f>IF(ISERROR(BG2*AL2),"",BG2*AL2)</f>
        <v>2.1</v>
      </c>
      <c r="AN2" s="47">
        <f>IF(ISERROR(U2+AJ2+AM2),"",U2+AJ2+AM2)</f>
        <v>7.26</v>
      </c>
      <c r="AO2" s="48">
        <v>0</v>
      </c>
      <c r="AP2" s="47">
        <f t="shared" ref="AP2" si="1">IF(ISERROR(BG2*AO2),"",BG2*AO2)</f>
        <v>0</v>
      </c>
      <c r="AQ2" s="48">
        <v>0</v>
      </c>
      <c r="AR2" s="47">
        <f>IF(ISERROR(BG2*AQ2),"",BG2*AQ2)</f>
        <v>0</v>
      </c>
      <c r="AS2" s="48">
        <v>0</v>
      </c>
      <c r="AT2" s="47">
        <f>IF(ISERROR(BG2*AS2),"",BG2*AS2)</f>
        <v>0</v>
      </c>
      <c r="AU2" s="49"/>
      <c r="AV2" s="48">
        <v>0</v>
      </c>
      <c r="AW2" s="47">
        <f>IF(ISERROR(BG2*AV2),"",BG2*AV2)</f>
        <v>0</v>
      </c>
      <c r="AX2" s="49"/>
      <c r="AY2" s="48">
        <v>0</v>
      </c>
      <c r="AZ2" s="47">
        <f>IF(ISERROR(BG2*AY2),"",BG2*AY2)</f>
        <v>0</v>
      </c>
      <c r="BA2" s="49"/>
      <c r="BB2" s="48">
        <v>0</v>
      </c>
      <c r="BC2" s="47">
        <f>IF(ISERROR(BG2*BB2),"",BG2*BB2)</f>
        <v>0</v>
      </c>
      <c r="BD2" s="47">
        <f>IF(ISERROR(AP2++AR2+AT2+AW2+AZ2+BC2),"",AP2++AR2+AT2+AW2+AZ2+BC2)</f>
        <v>0</v>
      </c>
      <c r="BE2" s="47">
        <f>IF(ISERROR(U2+BD2),"",U2+BD2)</f>
        <v>4.75</v>
      </c>
      <c r="BF2" s="50">
        <f t="shared" ref="BF2" si="2">IF(ISERROR((BG2-BE2)/BG2),"",(BG2-BE2)/BG2)</f>
        <v>0.12039999999999999</v>
      </c>
      <c r="BG2" s="55">
        <v>5.4</v>
      </c>
      <c r="BH2" s="47">
        <f>IF(ISERROR(AJ2+AM2+BG2),"",AJ2+AM2+BG2)</f>
        <v>7.91</v>
      </c>
      <c r="BI2" s="49">
        <v>14.99</v>
      </c>
      <c r="BJ2" s="50">
        <f>IF(ISERROR((BI2-BG2)/BI2),"",(BI2-BG2)/BI2)</f>
        <v>0.63980000000000004</v>
      </c>
      <c r="BK2" s="50">
        <f>IF(ISERROR((BI2-BH2)/BI2),"",(BI2-BH2)/BI2)</f>
        <v>0.4723</v>
      </c>
      <c r="BL2" s="55">
        <v>5.4</v>
      </c>
      <c r="BM2" s="46">
        <v>43198</v>
      </c>
      <c r="BN2" s="45">
        <f>2/6</f>
        <v>0.33</v>
      </c>
      <c r="BO2" s="51">
        <f>IF(ISERROR(BM2*BN2),"",BM2*BN2)</f>
        <v>14255</v>
      </c>
      <c r="BP2" s="47">
        <f>IF(ISERROR(BE2*BO2),"",BE2*BO2)</f>
        <v>67711.25</v>
      </c>
      <c r="BQ2" s="47">
        <f>IF(ISERROR(BG2*BO2),"",BG2*BO2)</f>
        <v>76977</v>
      </c>
      <c r="BR2" s="40"/>
      <c r="BS2" s="52" t="s">
        <v>6</v>
      </c>
      <c r="BT2" s="52" t="s">
        <v>3</v>
      </c>
      <c r="BU2" s="52" t="s">
        <v>8</v>
      </c>
    </row>
    <row r="3" spans="1:73" s="52" customFormat="1" ht="93.95" customHeight="1">
      <c r="A3" s="41">
        <v>2</v>
      </c>
      <c r="B3" s="40"/>
      <c r="C3" s="40"/>
      <c r="D3" s="40" t="s">
        <v>5</v>
      </c>
      <c r="E3" s="40"/>
      <c r="F3" s="40" t="s">
        <v>7</v>
      </c>
      <c r="G3" s="39" t="s">
        <v>84</v>
      </c>
      <c r="H3" s="40" t="s">
        <v>82</v>
      </c>
      <c r="I3" s="42" t="s">
        <v>81</v>
      </c>
      <c r="J3" s="54" t="s">
        <v>88</v>
      </c>
      <c r="K3" s="54" t="s">
        <v>83</v>
      </c>
      <c r="L3" s="42" t="s">
        <v>93</v>
      </c>
      <c r="M3" s="40" t="s">
        <v>90</v>
      </c>
      <c r="N3" s="40"/>
      <c r="O3" s="40">
        <v>739724</v>
      </c>
      <c r="P3" s="42">
        <v>712569</v>
      </c>
      <c r="Q3" s="75" t="s">
        <v>104</v>
      </c>
      <c r="R3" s="43" t="s">
        <v>99</v>
      </c>
      <c r="S3" s="40" t="s">
        <v>9</v>
      </c>
      <c r="T3" s="44"/>
      <c r="U3" s="38">
        <v>4.75</v>
      </c>
      <c r="V3" s="40" t="s">
        <v>4</v>
      </c>
      <c r="W3" s="40"/>
      <c r="X3" s="68">
        <v>37</v>
      </c>
      <c r="Y3" s="68">
        <v>25</v>
      </c>
      <c r="Z3" s="68">
        <v>47</v>
      </c>
      <c r="AA3" s="68">
        <f t="shared" ref="AA3:AA5" si="3">X3+1</f>
        <v>38</v>
      </c>
      <c r="AB3" s="68">
        <f t="shared" ref="AB3:AB5" si="4">Y3+1</f>
        <v>26</v>
      </c>
      <c r="AC3" s="68">
        <f t="shared" ref="AC3:AC5" si="5">Z3+1</f>
        <v>48</v>
      </c>
      <c r="AD3" s="45">
        <v>2</v>
      </c>
      <c r="AE3" s="57"/>
      <c r="AF3" s="71">
        <v>4.7E-2</v>
      </c>
      <c r="AG3" s="72">
        <v>63</v>
      </c>
      <c r="AH3" s="73">
        <v>8043</v>
      </c>
      <c r="AI3" s="69">
        <v>3300</v>
      </c>
      <c r="AJ3" s="70">
        <v>0.41</v>
      </c>
      <c r="AK3" s="36" t="s">
        <v>80</v>
      </c>
      <c r="AL3" s="37">
        <f t="shared" si="0"/>
        <v>0.38800000000000001</v>
      </c>
      <c r="AM3" s="47">
        <f>IF(ISERROR(BG3*AL3),"",BG3*AL3)</f>
        <v>2.1</v>
      </c>
      <c r="AN3" s="47">
        <f>IF(ISERROR(U3+AJ3+AM3),"",U3+AJ3+AM3)</f>
        <v>7.26</v>
      </c>
      <c r="AO3" s="48">
        <v>0</v>
      </c>
      <c r="AP3" s="47">
        <f t="shared" ref="AP3:AP5" si="6">IF(ISERROR(BG3*AO3),"",BG3*AO3)</f>
        <v>0</v>
      </c>
      <c r="AQ3" s="48">
        <v>0</v>
      </c>
      <c r="AR3" s="47">
        <f>IF(ISERROR(BG3*AQ3),"",BG3*AQ3)</f>
        <v>0</v>
      </c>
      <c r="AS3" s="48">
        <v>0</v>
      </c>
      <c r="AT3" s="47">
        <f>IF(ISERROR(BG3*AS3),"",BG3*AS3)</f>
        <v>0</v>
      </c>
      <c r="AU3" s="49"/>
      <c r="AV3" s="48">
        <v>0</v>
      </c>
      <c r="AW3" s="47">
        <f>IF(ISERROR(BG3*AV3),"",BG3*AV3)</f>
        <v>0</v>
      </c>
      <c r="AX3" s="49"/>
      <c r="AY3" s="48">
        <v>0</v>
      </c>
      <c r="AZ3" s="47">
        <f>IF(ISERROR(BG3*AY3),"",BG3*AY3)</f>
        <v>0</v>
      </c>
      <c r="BA3" s="49"/>
      <c r="BB3" s="48">
        <v>0</v>
      </c>
      <c r="BC3" s="47">
        <f>IF(ISERROR(BG3*BB3),"",BG3*BB3)</f>
        <v>0</v>
      </c>
      <c r="BD3" s="47">
        <f>IF(ISERROR(AP3++AR3+AT3+AW3+AZ3+BC3),"",AP3++AR3+AT3+AW3+AZ3+BC3)</f>
        <v>0</v>
      </c>
      <c r="BE3" s="47">
        <f>IF(ISERROR(U3+BD3),"",U3+BD3)</f>
        <v>4.75</v>
      </c>
      <c r="BF3" s="50">
        <f t="shared" ref="BF3:BF5" si="7">IF(ISERROR((BG3-BE3)/BG3),"",(BG3-BE3)/BG3)</f>
        <v>0.12039999999999999</v>
      </c>
      <c r="BG3" s="55">
        <v>5.4</v>
      </c>
      <c r="BH3" s="47">
        <f>IF(ISERROR(AJ3+AM3+BG3),"",AJ3+AM3+BG3)</f>
        <v>7.91</v>
      </c>
      <c r="BI3" s="49">
        <v>14.99</v>
      </c>
      <c r="BJ3" s="50">
        <f>IF(ISERROR((BI3-BG3)/BI3),"",(BI3-BG3)/BI3)</f>
        <v>0.63980000000000004</v>
      </c>
      <c r="BK3" s="50">
        <f>IF(ISERROR((BI3-BH3)/BI3),"",(BI3-BH3)/BI3)</f>
        <v>0.4723</v>
      </c>
      <c r="BL3" s="55">
        <v>5.4</v>
      </c>
      <c r="BM3" s="46">
        <v>43198</v>
      </c>
      <c r="BN3" s="45">
        <f>2/6</f>
        <v>0.33</v>
      </c>
      <c r="BO3" s="51">
        <f>IF(ISERROR(BM3*BN3),"",BM3*BN3)</f>
        <v>14255</v>
      </c>
      <c r="BP3" s="47">
        <f>IF(ISERROR(BE3*BO3),"",BE3*BO3)</f>
        <v>67711.25</v>
      </c>
      <c r="BQ3" s="47">
        <f>IF(ISERROR(BG3*BO3),"",BG3*BO3)</f>
        <v>76977</v>
      </c>
      <c r="BR3" s="40"/>
      <c r="BS3" s="52" t="s">
        <v>6</v>
      </c>
      <c r="BT3" s="52" t="s">
        <v>3</v>
      </c>
      <c r="BU3" s="52" t="s">
        <v>8</v>
      </c>
    </row>
    <row r="4" spans="1:73" s="52" customFormat="1" ht="93.95" customHeight="1">
      <c r="A4" s="41">
        <v>3</v>
      </c>
      <c r="B4" s="40"/>
      <c r="C4" s="40"/>
      <c r="D4" s="40" t="s">
        <v>5</v>
      </c>
      <c r="E4" s="40"/>
      <c r="F4" s="40" t="s">
        <v>7</v>
      </c>
      <c r="G4" s="39" t="s">
        <v>86</v>
      </c>
      <c r="H4" s="40" t="s">
        <v>82</v>
      </c>
      <c r="I4" s="42" t="s">
        <v>81</v>
      </c>
      <c r="J4" s="54" t="s">
        <v>94</v>
      </c>
      <c r="K4" s="54" t="s">
        <v>83</v>
      </c>
      <c r="L4" s="42" t="s">
        <v>93</v>
      </c>
      <c r="M4" s="40" t="s">
        <v>91</v>
      </c>
      <c r="N4" s="40"/>
      <c r="O4" s="40">
        <v>739724</v>
      </c>
      <c r="P4" s="42">
        <v>712569</v>
      </c>
      <c r="Q4" s="75" t="s">
        <v>105</v>
      </c>
      <c r="R4" s="43" t="s">
        <v>100</v>
      </c>
      <c r="S4" s="40" t="s">
        <v>9</v>
      </c>
      <c r="T4" s="44"/>
      <c r="U4" s="53">
        <v>5.15</v>
      </c>
      <c r="V4" s="40" t="s">
        <v>4</v>
      </c>
      <c r="W4" s="40"/>
      <c r="X4" s="68">
        <v>37</v>
      </c>
      <c r="Y4" s="68">
        <v>25</v>
      </c>
      <c r="Z4" s="68">
        <v>47</v>
      </c>
      <c r="AA4" s="68">
        <f t="shared" si="3"/>
        <v>38</v>
      </c>
      <c r="AB4" s="68">
        <f t="shared" si="4"/>
        <v>26</v>
      </c>
      <c r="AC4" s="68">
        <f t="shared" si="5"/>
        <v>48</v>
      </c>
      <c r="AD4" s="45">
        <v>2</v>
      </c>
      <c r="AE4" s="57"/>
      <c r="AF4" s="71">
        <v>4.7E-2</v>
      </c>
      <c r="AG4" s="72">
        <v>63</v>
      </c>
      <c r="AH4" s="73">
        <v>8043</v>
      </c>
      <c r="AI4" s="69">
        <v>3300</v>
      </c>
      <c r="AJ4" s="70">
        <v>0.41</v>
      </c>
      <c r="AK4" s="36" t="s">
        <v>80</v>
      </c>
      <c r="AL4" s="37">
        <f t="shared" si="0"/>
        <v>0.38800000000000001</v>
      </c>
      <c r="AM4" s="47">
        <f>IF(ISERROR(BG4*AL4),"",BG4*AL4)</f>
        <v>2.25</v>
      </c>
      <c r="AN4" s="47">
        <f>IF(ISERROR(U4+AJ4+AM4),"",U4+AJ4+AM4)</f>
        <v>7.81</v>
      </c>
      <c r="AO4" s="48">
        <v>0</v>
      </c>
      <c r="AP4" s="47">
        <f t="shared" si="6"/>
        <v>0</v>
      </c>
      <c r="AQ4" s="48">
        <v>0</v>
      </c>
      <c r="AR4" s="47">
        <f>IF(ISERROR(BG4*AQ4),"",BG4*AQ4)</f>
        <v>0</v>
      </c>
      <c r="AS4" s="48">
        <v>0</v>
      </c>
      <c r="AT4" s="47">
        <f>IF(ISERROR(BG4*AS4),"",BG4*AS4)</f>
        <v>0</v>
      </c>
      <c r="AU4" s="49"/>
      <c r="AV4" s="48">
        <v>0</v>
      </c>
      <c r="AW4" s="47">
        <f>IF(ISERROR(BG4*AV4),"",BG4*AV4)</f>
        <v>0</v>
      </c>
      <c r="AX4" s="49"/>
      <c r="AY4" s="48">
        <v>0</v>
      </c>
      <c r="AZ4" s="47">
        <f>IF(ISERROR(BG4*AY4),"",BG4*AY4)</f>
        <v>0</v>
      </c>
      <c r="BA4" s="49"/>
      <c r="BB4" s="48">
        <v>0</v>
      </c>
      <c r="BC4" s="47">
        <f>IF(ISERROR(BG4*BB4),"",BG4*BB4)</f>
        <v>0</v>
      </c>
      <c r="BD4" s="47">
        <f>IF(ISERROR(AP4++AR4+AT4+AW4+AZ4+BC4),"",AP4++AR4+AT4+AW4+AZ4+BC4)</f>
        <v>0</v>
      </c>
      <c r="BE4" s="47">
        <f>IF(ISERROR(U4+BD4),"",U4+BD4)</f>
        <v>5.15</v>
      </c>
      <c r="BF4" s="50">
        <f t="shared" si="7"/>
        <v>0.11210000000000001</v>
      </c>
      <c r="BG4" s="55">
        <v>5.8</v>
      </c>
      <c r="BH4" s="47">
        <f>IF(ISERROR(AJ4+AM4+BG4),"",AJ4+AM4+BG4)</f>
        <v>8.4600000000000009</v>
      </c>
      <c r="BI4" s="49">
        <v>14.99</v>
      </c>
      <c r="BJ4" s="50">
        <f>IF(ISERROR((BI4-BG4)/BI4),"",(BI4-BG4)/BI4)</f>
        <v>0.61309999999999998</v>
      </c>
      <c r="BK4" s="50">
        <f>IF(ISERROR((BI4-BH4)/BI4),"",(BI4-BH4)/BI4)</f>
        <v>0.43559999999999999</v>
      </c>
      <c r="BL4" s="55">
        <v>5.8</v>
      </c>
      <c r="BM4" s="46">
        <v>43198</v>
      </c>
      <c r="BN4" s="45">
        <f>1/6</f>
        <v>0.17</v>
      </c>
      <c r="BO4" s="51">
        <f>IF(ISERROR(BM4*BN4),"",BM4*BN4)</f>
        <v>7344</v>
      </c>
      <c r="BP4" s="47">
        <f>IF(ISERROR(BE4*BO4),"",BE4*BO4)</f>
        <v>37821.599999999999</v>
      </c>
      <c r="BQ4" s="47">
        <f>IF(ISERROR(BG4*BO4),"",BG4*BO4)</f>
        <v>42595.199999999997</v>
      </c>
      <c r="BR4" s="40"/>
      <c r="BS4" s="52" t="s">
        <v>6</v>
      </c>
      <c r="BT4" s="52" t="s">
        <v>3</v>
      </c>
      <c r="BU4" s="52" t="s">
        <v>8</v>
      </c>
    </row>
    <row r="5" spans="1:73" s="52" customFormat="1" ht="93.95" customHeight="1">
      <c r="A5" s="41">
        <v>4</v>
      </c>
      <c r="B5" s="40"/>
      <c r="C5" s="40"/>
      <c r="D5" s="40" t="s">
        <v>5</v>
      </c>
      <c r="E5" s="40"/>
      <c r="F5" s="40" t="s">
        <v>7</v>
      </c>
      <c r="G5" s="39" t="s">
        <v>87</v>
      </c>
      <c r="H5" s="40" t="s">
        <v>82</v>
      </c>
      <c r="I5" s="42" t="s">
        <v>81</v>
      </c>
      <c r="J5" s="54" t="s">
        <v>88</v>
      </c>
      <c r="K5" s="54" t="s">
        <v>83</v>
      </c>
      <c r="L5" s="42" t="s">
        <v>93</v>
      </c>
      <c r="M5" s="40" t="s">
        <v>92</v>
      </c>
      <c r="N5" s="40"/>
      <c r="O5" s="40">
        <v>739724</v>
      </c>
      <c r="P5" s="42">
        <v>712569</v>
      </c>
      <c r="Q5" s="75" t="s">
        <v>106</v>
      </c>
      <c r="R5" s="43" t="s">
        <v>101</v>
      </c>
      <c r="S5" s="40" t="s">
        <v>9</v>
      </c>
      <c r="T5" s="44"/>
      <c r="U5" s="38">
        <v>4.75</v>
      </c>
      <c r="V5" s="40" t="s">
        <v>4</v>
      </c>
      <c r="W5" s="40"/>
      <c r="X5" s="68">
        <v>37</v>
      </c>
      <c r="Y5" s="68">
        <v>25</v>
      </c>
      <c r="Z5" s="68">
        <v>47</v>
      </c>
      <c r="AA5" s="68">
        <f t="shared" si="3"/>
        <v>38</v>
      </c>
      <c r="AB5" s="68">
        <f t="shared" si="4"/>
        <v>26</v>
      </c>
      <c r="AC5" s="68">
        <f t="shared" si="5"/>
        <v>48</v>
      </c>
      <c r="AD5" s="45">
        <v>2</v>
      </c>
      <c r="AE5" s="58"/>
      <c r="AF5" s="71">
        <v>4.7E-2</v>
      </c>
      <c r="AG5" s="72">
        <v>63</v>
      </c>
      <c r="AH5" s="73">
        <v>8043</v>
      </c>
      <c r="AI5" s="69">
        <v>3300</v>
      </c>
      <c r="AJ5" s="70">
        <v>0.41</v>
      </c>
      <c r="AK5" s="36" t="s">
        <v>80</v>
      </c>
      <c r="AL5" s="37">
        <f t="shared" si="0"/>
        <v>0.38800000000000001</v>
      </c>
      <c r="AM5" s="47">
        <f>IF(ISERROR(BG5*AL5),"",BG5*AL5)</f>
        <v>2.1</v>
      </c>
      <c r="AN5" s="47">
        <f>IF(ISERROR(U5+AJ5+AM5),"",U5+AJ5+AM5)</f>
        <v>7.26</v>
      </c>
      <c r="AO5" s="48">
        <v>0</v>
      </c>
      <c r="AP5" s="47">
        <f t="shared" si="6"/>
        <v>0</v>
      </c>
      <c r="AQ5" s="48">
        <v>0</v>
      </c>
      <c r="AR5" s="47">
        <f>IF(ISERROR(BG5*AQ5),"",BG5*AQ5)</f>
        <v>0</v>
      </c>
      <c r="AS5" s="48">
        <v>0</v>
      </c>
      <c r="AT5" s="47">
        <f>IF(ISERROR(BG5*AS5),"",BG5*AS5)</f>
        <v>0</v>
      </c>
      <c r="AU5" s="49"/>
      <c r="AV5" s="48">
        <v>0</v>
      </c>
      <c r="AW5" s="47">
        <f>IF(ISERROR(BG5*AV5),"",BG5*AV5)</f>
        <v>0</v>
      </c>
      <c r="AX5" s="49"/>
      <c r="AY5" s="48">
        <v>0</v>
      </c>
      <c r="AZ5" s="47">
        <f>IF(ISERROR(BG5*AY5),"",BG5*AY5)</f>
        <v>0</v>
      </c>
      <c r="BA5" s="49"/>
      <c r="BB5" s="48">
        <v>0</v>
      </c>
      <c r="BC5" s="47">
        <f>IF(ISERROR(BG5*BB5),"",BG5*BB5)</f>
        <v>0</v>
      </c>
      <c r="BD5" s="47">
        <f>IF(ISERROR(AP5++AR5+AT5+AW5+AZ5+BC5),"",AP5++AR5+AT5+AW5+AZ5+BC5)</f>
        <v>0</v>
      </c>
      <c r="BE5" s="47">
        <f>IF(ISERROR(U5+BD5),"",U5+BD5)</f>
        <v>4.75</v>
      </c>
      <c r="BF5" s="50">
        <f t="shared" si="7"/>
        <v>0.12039999999999999</v>
      </c>
      <c r="BG5" s="55">
        <v>5.4</v>
      </c>
      <c r="BH5" s="47">
        <f>IF(ISERROR(AJ5+AM5+BG5),"",AJ5+AM5+BG5)</f>
        <v>7.91</v>
      </c>
      <c r="BI5" s="49">
        <v>14.99</v>
      </c>
      <c r="BJ5" s="50">
        <f>IF(ISERROR((BI5-BG5)/BI5),"",(BI5-BG5)/BI5)</f>
        <v>0.63980000000000004</v>
      </c>
      <c r="BK5" s="50">
        <f>IF(ISERROR((BI5-BH5)/BI5),"",(BI5-BH5)/BI5)</f>
        <v>0.4723</v>
      </c>
      <c r="BL5" s="55">
        <v>5.4</v>
      </c>
      <c r="BM5" s="46">
        <v>43198</v>
      </c>
      <c r="BN5" s="45">
        <f>1/6</f>
        <v>0.17</v>
      </c>
      <c r="BO5" s="51">
        <f>IF(ISERROR(BM5*BN5),"",BM5*BN5)</f>
        <v>7344</v>
      </c>
      <c r="BP5" s="47">
        <f>IF(ISERROR(BE5*BO5),"",BE5*BO5)</f>
        <v>34884</v>
      </c>
      <c r="BQ5" s="47">
        <f>IF(ISERROR(BG5*BO5),"",BG5*BO5)</f>
        <v>39657.599999999999</v>
      </c>
      <c r="BR5" s="40"/>
      <c r="BS5" s="52" t="s">
        <v>6</v>
      </c>
      <c r="BT5" s="52" t="s">
        <v>3</v>
      </c>
      <c r="BU5" s="52" t="s">
        <v>8</v>
      </c>
    </row>
    <row r="6" spans="1:73" s="52" customFormat="1" ht="166.5" customHeight="1">
      <c r="A6" s="41">
        <v>5</v>
      </c>
      <c r="B6" s="40" t="s">
        <v>95</v>
      </c>
      <c r="C6" s="40"/>
      <c r="D6" s="40" t="s">
        <v>5</v>
      </c>
      <c r="E6" s="40"/>
      <c r="F6" s="40" t="s">
        <v>7</v>
      </c>
      <c r="G6" s="40"/>
      <c r="H6" s="40" t="s">
        <v>82</v>
      </c>
      <c r="I6" s="42" t="s">
        <v>81</v>
      </c>
      <c r="J6" s="54" t="s">
        <v>102</v>
      </c>
      <c r="K6" s="54" t="s">
        <v>83</v>
      </c>
      <c r="L6" s="42" t="s">
        <v>93</v>
      </c>
      <c r="M6" s="42" t="s">
        <v>96</v>
      </c>
      <c r="N6" s="40"/>
      <c r="O6" s="40">
        <v>739724</v>
      </c>
      <c r="P6" s="42">
        <v>712569</v>
      </c>
      <c r="Q6" s="75" t="s">
        <v>107</v>
      </c>
      <c r="R6" s="43"/>
      <c r="S6" s="40" t="s">
        <v>97</v>
      </c>
      <c r="T6" s="44"/>
      <c r="U6" s="59">
        <v>28.9</v>
      </c>
      <c r="V6" s="40" t="s">
        <v>4</v>
      </c>
      <c r="W6" s="40"/>
      <c r="X6" s="74">
        <v>37</v>
      </c>
      <c r="Y6" s="74">
        <v>25</v>
      </c>
      <c r="Z6" s="74">
        <v>47</v>
      </c>
      <c r="AA6" s="60">
        <v>38</v>
      </c>
      <c r="AB6" s="60">
        <v>26</v>
      </c>
      <c r="AC6" s="60">
        <v>48</v>
      </c>
      <c r="AD6" s="61">
        <v>5.35</v>
      </c>
      <c r="AE6" s="41">
        <v>1</v>
      </c>
      <c r="AF6" s="62"/>
      <c r="AG6" s="63"/>
      <c r="AH6" s="64"/>
      <c r="AI6" s="65"/>
      <c r="AJ6" s="66"/>
      <c r="AK6" s="36" t="s">
        <v>80</v>
      </c>
      <c r="AL6" s="37">
        <f t="shared" si="0"/>
        <v>0.38800000000000001</v>
      </c>
      <c r="AM6" s="47"/>
      <c r="AN6" s="47"/>
      <c r="AO6" s="48"/>
      <c r="AP6" s="47"/>
      <c r="AQ6" s="48"/>
      <c r="AR6" s="47"/>
      <c r="AS6" s="48"/>
      <c r="AT6" s="47"/>
      <c r="AU6" s="49"/>
      <c r="AV6" s="48"/>
      <c r="AW6" s="47"/>
      <c r="AX6" s="49"/>
      <c r="AY6" s="48"/>
      <c r="AZ6" s="47"/>
      <c r="BA6" s="49"/>
      <c r="BB6" s="48"/>
      <c r="BC6" s="47"/>
      <c r="BD6" s="47"/>
      <c r="BE6" s="47">
        <f>IF(ISERROR(U6+BD6),"",U6+BD6)</f>
        <v>28.9</v>
      </c>
      <c r="BF6" s="50"/>
      <c r="BG6" s="67">
        <f>BG2*5+BG4</f>
        <v>32.799999999999997</v>
      </c>
      <c r="BH6" s="47"/>
      <c r="BI6" s="49"/>
      <c r="BJ6" s="50" t="str">
        <f>IF(ISERROR((BI6-BG6)/BI6),"",(BI6-BG6)/BI6)</f>
        <v/>
      </c>
      <c r="BK6" s="50" t="str">
        <f>IF(ISERROR((BI6-BH6)/BI6),"",(BI6-BH6)/BI6)</f>
        <v/>
      </c>
      <c r="BL6" s="67">
        <f>BL2*5+BL4</f>
        <v>32.799999999999997</v>
      </c>
      <c r="BM6" s="46">
        <v>7200</v>
      </c>
      <c r="BN6" s="45">
        <f>1/6</f>
        <v>0.17</v>
      </c>
      <c r="BO6" s="51">
        <f>BM6</f>
        <v>7200</v>
      </c>
      <c r="BP6" s="47">
        <f>IF(ISERROR(BE6*BO6),"",BE6*BO6)</f>
        <v>208080</v>
      </c>
      <c r="BQ6" s="47">
        <f>IF(ISERROR(BG6*BO6),"",BG6*BO6)</f>
        <v>236160</v>
      </c>
      <c r="BR6" s="40"/>
      <c r="BS6" s="52" t="s">
        <v>6</v>
      </c>
      <c r="BT6" s="52" t="s">
        <v>3</v>
      </c>
      <c r="BU6" s="52" t="s">
        <v>8</v>
      </c>
    </row>
  </sheetData>
  <sheetProtection insertRows="0" deleteRows="0" sort="0"/>
  <protectedRanges>
    <protectedRange sqref="BJ2:BK6 L2:O208 AM2:BF6 A2:I6 A7:J208 R6:W6 Q7:BH208 BH2:BH6 R2:W2 T3:U3 R3:S5 T5:U5 T4 V3:W5 AJ2:AJ6 AF2:AH6" name="Range1"/>
    <protectedRange sqref="X2:AD6" name="Range1_2"/>
    <protectedRange sqref="AI2:AI6" name="Range1_3"/>
    <protectedRange sqref="BI2:BI6" name="Range1_5"/>
    <protectedRange sqref="BM2:BN6" name="Range1_6"/>
    <protectedRange sqref="K7:K249" name="Range1_1"/>
    <protectedRange sqref="BL7:BL244" name="Range1_7"/>
    <protectedRange sqref="P2:P244" name="Range1_8"/>
    <protectedRange sqref="J2:K6" name="Range1_1_1"/>
    <protectedRange sqref="U4" name="Range1_3_1"/>
    <protectedRange sqref="AK2:AL2" name="Range1_9"/>
    <protectedRange sqref="AK3:AL3" name="Range1_10"/>
    <protectedRange sqref="AK4:AL4" name="Range1_11"/>
    <protectedRange sqref="AK5:AL6" name="Range1_12"/>
    <protectedRange sqref="Q2:Q6" name="Range1_3_1_1_1_1_1"/>
  </protectedRanges>
  <mergeCells count="1">
    <mergeCell ref="AE2:AE5"/>
  </mergeCell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2BB014-14AC-453B-AA44-2CADCBEE0D59}">
          <x14:formula1>
            <xm:f>#REF!</xm:f>
          </x14:formula1>
          <xm:sqref>D2:D6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V2:V6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BS2:BS6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BT2:BT6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BU2:BU6</xm:sqref>
        </x14:dataValidation>
        <x14:dataValidation type="list" allowBlank="1" showInputMessage="1" showErrorMessage="1" xr:uid="{50E620C8-27FE-4B7C-A0BE-D01B0C4AEA17}">
          <x14:formula1>
            <xm:f>#REF!</xm:f>
          </x14:formula1>
          <xm:sqref>E2:E6</xm:sqref>
        </x14:dataValidation>
        <x14:dataValidation type="list" allowBlank="1" showInputMessage="1" showErrorMessage="1" xr:uid="{C2F82F17-EC16-4EB6-B935-CEED7F5D7A04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2026-03-03T07:15:09Z</dcterms:modified>
</cp:coreProperties>
</file>