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16" i="1" l="1"/>
  <c r="AB16" i="1"/>
  <c r="AC16" i="1" s="1"/>
  <c r="AE16" i="1" s="1"/>
  <c r="AX15" i="1"/>
  <c r="AB15" i="1"/>
  <c r="AC15" i="1" s="1"/>
  <c r="AE15" i="1" s="1"/>
  <c r="AX14" i="1"/>
  <c r="AB14" i="1"/>
  <c r="AC14" i="1" s="1"/>
  <c r="AE14" i="1" s="1"/>
  <c r="AX13" i="1"/>
  <c r="AB13" i="1"/>
  <c r="AC13" i="1" s="1"/>
  <c r="AE13" i="1" s="1"/>
  <c r="AX12" i="1"/>
  <c r="AB12" i="1"/>
  <c r="AC12" i="1" s="1"/>
  <c r="AE12" i="1" s="1"/>
  <c r="AX11" i="1"/>
  <c r="AB11" i="1"/>
  <c r="AC11" i="1" s="1"/>
  <c r="AE11" i="1" s="1"/>
  <c r="AX10" i="1"/>
  <c r="AB10" i="1"/>
  <c r="AC10" i="1" s="1"/>
  <c r="AE10" i="1" s="1"/>
  <c r="AX9" i="1"/>
  <c r="AB9" i="1"/>
  <c r="AC9" i="1" s="1"/>
  <c r="AE9" i="1" s="1"/>
  <c r="AX8" i="1"/>
  <c r="AC8" i="1"/>
  <c r="AE8" i="1" s="1"/>
  <c r="AB8" i="1"/>
  <c r="AX7" i="1"/>
  <c r="AB7" i="1"/>
  <c r="AC7" i="1" s="1"/>
  <c r="AE7" i="1" s="1"/>
  <c r="AX6" i="1"/>
  <c r="AB6" i="1"/>
  <c r="AC6" i="1" s="1"/>
  <c r="AE6" i="1" s="1"/>
  <c r="Q6" i="1"/>
  <c r="Q16" i="1" s="1"/>
  <c r="S16" i="1" s="1"/>
  <c r="AH16" i="1" s="1"/>
  <c r="AX5" i="1"/>
  <c r="AB5" i="1"/>
  <c r="AC5" i="1" s="1"/>
  <c r="AE5" i="1" s="1"/>
  <c r="Q5" i="1"/>
  <c r="Q15" i="1" s="1"/>
  <c r="S15" i="1" s="1"/>
  <c r="AH15" i="1" s="1"/>
  <c r="AX4" i="1"/>
  <c r="AB4" i="1"/>
  <c r="AC4" i="1" s="1"/>
  <c r="AE4" i="1" s="1"/>
  <c r="Q4" i="1"/>
  <c r="Q14" i="1" s="1"/>
  <c r="S14" i="1" s="1"/>
  <c r="AH14" i="1" s="1"/>
  <c r="AX3" i="1"/>
  <c r="AB3" i="1"/>
  <c r="AC3" i="1" s="1"/>
  <c r="AE3" i="1" s="1"/>
  <c r="Q3" i="1"/>
  <c r="Q13" i="1" s="1"/>
  <c r="S13" i="1" s="1"/>
  <c r="AH13" i="1" s="1"/>
  <c r="AX2" i="1"/>
  <c r="AB2" i="1"/>
  <c r="AC2" i="1" s="1"/>
  <c r="AE2" i="1" s="1"/>
  <c r="Q2" i="1"/>
  <c r="Q12" i="1" s="1"/>
  <c r="S12" i="1" s="1"/>
  <c r="AH12" i="1" s="1"/>
  <c r="AI14" i="1" l="1"/>
  <c r="S2" i="1"/>
  <c r="AH2" i="1" s="1"/>
  <c r="AI2" i="1" s="1"/>
  <c r="AW2" i="1" s="1"/>
  <c r="S4" i="1"/>
  <c r="AH4" i="1" s="1"/>
  <c r="AI4" i="1" s="1"/>
  <c r="S6" i="1"/>
  <c r="AH6" i="1" s="1"/>
  <c r="AI6" i="1" s="1"/>
  <c r="AW6" i="1" s="1"/>
  <c r="S5" i="1"/>
  <c r="AH5" i="1" s="1"/>
  <c r="S3" i="1"/>
  <c r="AH3" i="1" s="1"/>
  <c r="AI3" i="1" s="1"/>
  <c r="AW3" i="1" s="1"/>
  <c r="AI13" i="1"/>
  <c r="AI16" i="1"/>
  <c r="AW14" i="1"/>
  <c r="AI12" i="1"/>
  <c r="AI5" i="1"/>
  <c r="AI15" i="1"/>
  <c r="Q7" i="1"/>
  <c r="S7" i="1" s="1"/>
  <c r="AH7" i="1" s="1"/>
  <c r="AI7" i="1" s="1"/>
  <c r="Q8" i="1"/>
  <c r="S8" i="1" s="1"/>
  <c r="AH8" i="1" s="1"/>
  <c r="AI8" i="1" s="1"/>
  <c r="Q9" i="1"/>
  <c r="S9" i="1" s="1"/>
  <c r="AH9" i="1" s="1"/>
  <c r="AI9" i="1" s="1"/>
  <c r="Q10" i="1"/>
  <c r="S10" i="1" s="1"/>
  <c r="AH10" i="1" s="1"/>
  <c r="AI10" i="1" s="1"/>
  <c r="Q11" i="1"/>
  <c r="S11" i="1" s="1"/>
  <c r="AH11" i="1" s="1"/>
  <c r="AI11" i="1" s="1"/>
  <c r="AW7" i="1" l="1"/>
  <c r="AW10" i="1"/>
  <c r="AW11" i="1"/>
  <c r="AW8" i="1"/>
  <c r="AW5" i="1"/>
  <c r="AW9" i="1"/>
  <c r="AW15" i="1"/>
  <c r="AM6" i="1"/>
  <c r="AK6" i="1"/>
  <c r="AO6" i="1"/>
  <c r="AS6" i="1"/>
  <c r="AW12" i="1"/>
  <c r="AM3" i="1"/>
  <c r="AK3" i="1"/>
  <c r="AO3" i="1"/>
  <c r="AS3" i="1"/>
  <c r="AW16" i="1"/>
  <c r="AM14" i="1"/>
  <c r="AK14" i="1"/>
  <c r="AS14" i="1"/>
  <c r="AO14" i="1"/>
  <c r="AM2" i="1"/>
  <c r="AK2" i="1"/>
  <c r="AO2" i="1"/>
  <c r="AS2" i="1"/>
  <c r="AW4" i="1"/>
  <c r="AW13" i="1"/>
  <c r="AT14" i="1" l="1"/>
  <c r="AU14" i="1" s="1"/>
  <c r="AV14" i="1" s="1"/>
  <c r="AT6" i="1"/>
  <c r="AU6" i="1" s="1"/>
  <c r="AV6" i="1" s="1"/>
  <c r="AM10" i="1"/>
  <c r="AK10" i="1"/>
  <c r="AS10" i="1"/>
  <c r="AO10" i="1"/>
  <c r="AT2" i="1"/>
  <c r="AU2" i="1" s="1"/>
  <c r="AV2" i="1" s="1"/>
  <c r="AT3" i="1"/>
  <c r="AU3" i="1" s="1"/>
  <c r="AV3" i="1" s="1"/>
  <c r="AM4" i="1"/>
  <c r="AK4" i="1"/>
  <c r="AS4" i="1"/>
  <c r="AO4" i="1"/>
  <c r="AM16" i="1"/>
  <c r="AK16" i="1"/>
  <c r="AS16" i="1"/>
  <c r="AO16" i="1"/>
  <c r="AM15" i="1"/>
  <c r="AK15" i="1"/>
  <c r="AS15" i="1"/>
  <c r="AO15" i="1"/>
  <c r="AM5" i="1"/>
  <c r="AK5" i="1"/>
  <c r="AO5" i="1"/>
  <c r="AS5" i="1"/>
  <c r="AM11" i="1"/>
  <c r="AK11" i="1"/>
  <c r="AS11" i="1"/>
  <c r="AO11" i="1"/>
  <c r="AM7" i="1"/>
  <c r="AK7" i="1"/>
  <c r="AO7" i="1"/>
  <c r="AS7" i="1"/>
  <c r="AM9" i="1"/>
  <c r="AK9" i="1"/>
  <c r="AO9" i="1"/>
  <c r="AS9" i="1"/>
  <c r="AM8" i="1"/>
  <c r="AK8" i="1"/>
  <c r="AO8" i="1"/>
  <c r="AS8" i="1"/>
  <c r="AM13" i="1"/>
  <c r="AK13" i="1"/>
  <c r="AS13" i="1"/>
  <c r="AO13" i="1"/>
  <c r="AM12" i="1"/>
  <c r="AK12" i="1"/>
  <c r="AO12" i="1"/>
  <c r="AS12" i="1"/>
  <c r="AT16" i="1" l="1"/>
  <c r="AU16" i="1" s="1"/>
  <c r="AV16" i="1" s="1"/>
  <c r="AT8" i="1"/>
  <c r="AU8" i="1" s="1"/>
  <c r="AV8" i="1" s="1"/>
  <c r="AT5" i="1"/>
  <c r="AU5" i="1" s="1"/>
  <c r="AV5" i="1" s="1"/>
  <c r="AT9" i="1"/>
  <c r="AU9" i="1" s="1"/>
  <c r="AV9" i="1" s="1"/>
  <c r="AT7" i="1"/>
  <c r="AU7" i="1" s="1"/>
  <c r="AV7" i="1" s="1"/>
  <c r="AT15" i="1"/>
  <c r="AU15" i="1" s="1"/>
  <c r="AV15" i="1" s="1"/>
  <c r="AT10" i="1"/>
  <c r="AU10" i="1" s="1"/>
  <c r="AV10" i="1" s="1"/>
  <c r="AT12" i="1"/>
  <c r="AU12" i="1" s="1"/>
  <c r="AV12" i="1" s="1"/>
  <c r="AT13" i="1"/>
  <c r="AU13" i="1" s="1"/>
  <c r="AV13" i="1" s="1"/>
  <c r="AT11" i="1"/>
  <c r="AU11" i="1" s="1"/>
  <c r="AV11" i="1" s="1"/>
  <c r="AT4" i="1"/>
  <c r="AU4" i="1" s="1"/>
  <c r="AV4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<sst xmlns="http://schemas.openxmlformats.org/spreadsheetml/2006/main" count="254" uniqueCount="167">
  <si>
    <t>Line No.</t>
  </si>
  <si>
    <t>Photo</t>
  </si>
  <si>
    <t>VIN/Art No.</t>
    <phoneticPr fontId="5" type="noConversion"/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</si>
  <si>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</si>
  <si>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</si>
  <si>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</si>
  <si>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</si>
  <si>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</si>
  <si>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</si>
  <si>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</si>
  <si>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</si>
  <si>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</si>
  <si>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</si>
  <si>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</si>
  <si>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</si>
  <si>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</si>
  <si>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</si>
  <si>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</si>
  <si>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</si>
  <si>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</si>
  <si>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</si>
  <si>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</si>
  <si>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</si>
  <si>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</si>
  <si>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</si>
  <si>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</si>
  <si>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</si>
  <si>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</si>
  <si>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</si>
  <si>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</si>
  <si>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</si>
  <si>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</si>
  <si>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</si>
  <si>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</si>
  <si>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</si>
  <si>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</si>
  <si>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</si>
  <si>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</si>
  <si>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</si>
  <si>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</si>
  <si>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</si>
  <si>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</si>
  <si>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</si>
  <si>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</si>
  <si>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</si>
  <si>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</si>
  <si>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</si>
  <si>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</si>
  <si>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</si>
  <si>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</si>
  <si>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</si>
  <si>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</si>
  <si>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</si>
  <si>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Comforter Mini Set</t>
    <phoneticPr fontId="5" type="noConversion"/>
  </si>
  <si>
    <t>Regency Heights</t>
  </si>
  <si>
    <t>COMFORTER (SET)</t>
  </si>
  <si>
    <t>Tatum</t>
    <phoneticPr fontId="5" type="noConversion"/>
  </si>
  <si>
    <t>100% Polyester  Microfiber printed seersucker  2pcs Comforter Mini Set</t>
    <phoneticPr fontId="5" type="noConversion"/>
  </si>
  <si>
    <t>2pcs Comforter Mini set</t>
    <phoneticPr fontId="5" type="noConversion"/>
  </si>
  <si>
    <r>
      <t xml:space="preserve">Comf: 100% Polyester 85gsm microfiber printed </t>
    </r>
    <r>
      <rPr>
        <sz val="11"/>
        <color rgb="FFFF0000"/>
        <rFont val="Calibri"/>
        <family val="2"/>
      </rPr>
      <t>seersucker</t>
    </r>
    <r>
      <rPr>
        <sz val="11"/>
        <color theme="1"/>
        <rFont val="Calibri"/>
        <family val="2"/>
      </rPr>
      <t xml:space="preserve"> with 1/2“ flat flange at 3 sides on face, sham:  100% Polyester 85gsm microfiber printed seersucker with 1/2“ flat flange at 4 sides on face, 85gsm microfiber solid reverse, 200gsm poly fill.</t>
    </r>
    <phoneticPr fontId="5" type="noConversion"/>
  </si>
  <si>
    <t>100% polyester , poly filling</t>
    <phoneticPr fontId="5" type="noConversion"/>
  </si>
  <si>
    <t>Twin/Twin XL:66"Wx90"L/20"Wx26+1/2"L</t>
    <phoneticPr fontId="5" type="noConversion"/>
  </si>
  <si>
    <t>Sage &amp; Teal</t>
    <phoneticPr fontId="5" type="noConversion"/>
  </si>
  <si>
    <t>RH10-0908</t>
  </si>
  <si>
    <t>Set</t>
  </si>
  <si>
    <t>Compressed/Knocked Down</t>
  </si>
  <si>
    <t>9404.40.9022</t>
    <phoneticPr fontId="5" type="noConversion"/>
  </si>
  <si>
    <t>100% Polyester  Microfiber printed seersucker  3pcs Comforter Mini Set</t>
    <phoneticPr fontId="5" type="noConversion"/>
  </si>
  <si>
    <t>3pcs Comforter Mini set</t>
    <phoneticPr fontId="5" type="noConversion"/>
  </si>
  <si>
    <r>
      <t xml:space="preserve">Comf: 100% Polyester 85gsm microfiber printed </t>
    </r>
    <r>
      <rPr>
        <sz val="11"/>
        <color rgb="FFFF0000"/>
        <rFont val="Calibri"/>
        <family val="2"/>
      </rPr>
      <t>seersucker</t>
    </r>
    <r>
      <rPr>
        <sz val="11"/>
        <color theme="1"/>
        <rFont val="Calibri"/>
        <family val="2"/>
      </rPr>
      <t xml:space="preserve"> with 1/2“ flat flange at 3 sides on face, sham:  100% Polyester 85gsm microfiber printed seersucker with 1/2“ flat flange at 4 sides on face, 85gsm microfiber solid reverse, 200gsm poly fill.</t>
    </r>
    <phoneticPr fontId="5" type="noConversion"/>
  </si>
  <si>
    <t>100% polyester , poly filling</t>
    <phoneticPr fontId="5" type="noConversion"/>
  </si>
  <si>
    <t>Full/Queen:90"Wx90"L/20"Wx26+1/2"L(2)</t>
    <phoneticPr fontId="5" type="noConversion"/>
  </si>
  <si>
    <t>Sage &amp; Teal</t>
    <phoneticPr fontId="5" type="noConversion"/>
  </si>
  <si>
    <t>RH10-0909</t>
  </si>
  <si>
    <t>9404.40.9022</t>
    <phoneticPr fontId="5" type="noConversion"/>
  </si>
  <si>
    <t>Tatum</t>
    <phoneticPr fontId="5" type="noConversion"/>
  </si>
  <si>
    <t>100% Polyester  Microfiber printed seersucker  3pcs Comforter Mini Set</t>
    <phoneticPr fontId="5" type="noConversion"/>
  </si>
  <si>
    <t>3pcs Comforter Mini set</t>
    <phoneticPr fontId="5" type="noConversion"/>
  </si>
  <si>
    <t>100% polyester , poly filling</t>
    <phoneticPr fontId="5" type="noConversion"/>
  </si>
  <si>
    <t>King/Cal King:104"Wx90"L/20"Wx36+1/2"L(2)</t>
    <phoneticPr fontId="5" type="noConversion"/>
  </si>
  <si>
    <t>Sage &amp; Teal</t>
    <phoneticPr fontId="5" type="noConversion"/>
  </si>
  <si>
    <t>RH10-0910</t>
  </si>
  <si>
    <r>
      <t>10pcs Set</t>
    </r>
    <r>
      <rPr>
        <b/>
        <sz val="18"/>
        <rFont val="宋体"/>
        <family val="2"/>
        <charset val="134"/>
      </rPr>
      <t>（</t>
    </r>
    <r>
      <rPr>
        <b/>
        <sz val="18"/>
        <rFont val="Calibri"/>
        <family val="2"/>
      </rPr>
      <t>Comforter mini set+Sheet set+Bonus pillowcases+ 1 dec pillow)</t>
    </r>
    <phoneticPr fontId="5" type="noConversion"/>
  </si>
  <si>
    <t>Tatum</t>
    <phoneticPr fontId="5" type="noConversion"/>
  </si>
  <si>
    <t>100% Polyester  Microfiber printed seersucker 10pcs Comforter Set</t>
    <phoneticPr fontId="5" type="noConversion"/>
  </si>
  <si>
    <t>10pcs Comforter Mini set</t>
    <phoneticPr fontId="5" type="noConversion"/>
  </si>
  <si>
    <r>
      <t xml:space="preserve">Comf: 100% Polyester 85gsm microfiber printed </t>
    </r>
    <r>
      <rPr>
        <sz val="11"/>
        <color rgb="FFFF0000"/>
        <rFont val="Calibri"/>
        <family val="2"/>
      </rPr>
      <t>seersucker</t>
    </r>
    <r>
      <rPr>
        <sz val="11"/>
        <color theme="1"/>
        <rFont val="Calibri"/>
        <family val="2"/>
      </rPr>
      <t xml:space="preserve"> with 1/2“ flat flange at 3 sides on face, sham:  100% Polyester 85gsm microfiber printed seersucker with  1/2“ flat flange at 4 sides on face, 85gsm microfiber solid reverse, 200gsm poly fill.
Sheet set and Bonus Pillowcases: 85gsm solid microfiber. Fitted sheet with 1  pocket on each side. 
Dec pillow: 100% Polyester with poly filling</t>
    </r>
    <phoneticPr fontId="5" type="noConversion"/>
  </si>
  <si>
    <t>100% polyester , poly filling</t>
    <phoneticPr fontId="5" type="noConversion"/>
  </si>
  <si>
    <t>Queen: 90x90"/20x26+1/2"(2)/90x102"/60x80"+15"/20x30"(2)/20x30"(2)/12x16"</t>
    <phoneticPr fontId="5" type="noConversion"/>
  </si>
  <si>
    <t>Sage &amp; Teal</t>
    <phoneticPr fontId="5" type="noConversion"/>
  </si>
  <si>
    <t>RH10-0911</t>
  </si>
  <si>
    <t>9404.40.9022</t>
    <phoneticPr fontId="5" type="noConversion"/>
  </si>
  <si>
    <t>Tatum</t>
    <phoneticPr fontId="5" type="noConversion"/>
  </si>
  <si>
    <t>100% Polyester  Microfiber printed seersucker 10pcs Comforter Set</t>
    <phoneticPr fontId="5" type="noConversion"/>
  </si>
  <si>
    <t>10pcs Comforter Mini set</t>
    <phoneticPr fontId="5" type="noConversion"/>
  </si>
  <si>
    <r>
      <t xml:space="preserve">Comf: 100% Polyester 85gsm microfiber printed </t>
    </r>
    <r>
      <rPr>
        <sz val="11"/>
        <color rgb="FFFF0000"/>
        <rFont val="Calibri"/>
        <family val="2"/>
      </rPr>
      <t>seersucker</t>
    </r>
    <r>
      <rPr>
        <sz val="11"/>
        <color theme="1"/>
        <rFont val="Calibri"/>
        <family val="2"/>
      </rPr>
      <t xml:space="preserve"> with 1/2“ flat flange at 3 sides on face, sham:  100% Polyester 85gsm microfiber printed seersucker with  1/2“ flat flange at 4 sides on face, 85gsm microfiber solid reverse, 200gsm poly fill.
Sheet set and Bonus Pillowcases: 85gsm solid microfiber. Fitted sheet with 1  pocket on each side. 
Dec pillow: 100% Polyester with poly filling</t>
    </r>
    <phoneticPr fontId="5" type="noConversion"/>
  </si>
  <si>
    <t>King: 104"Wx90"L/20"Wx36+1/2"L(2)/108"Wx102"L/78"Wx80"L+15"D/20"Wx40"L(2)/20"Wx40"L(2)/12x16"</t>
    <phoneticPr fontId="5" type="noConversion"/>
  </si>
  <si>
    <t>RH10-0912</t>
  </si>
  <si>
    <t>9404.40.9022</t>
    <phoneticPr fontId="5" type="noConversion"/>
  </si>
  <si>
    <t>Comforter Mini Set</t>
    <phoneticPr fontId="5" type="noConversion"/>
  </si>
  <si>
    <t>Tatum</t>
    <phoneticPr fontId="5" type="noConversion"/>
  </si>
  <si>
    <t>100% Polyester  Microfiber printed seersucker  2pcs Comforter Mini Set</t>
    <phoneticPr fontId="5" type="noConversion"/>
  </si>
  <si>
    <t>2pcs Comforter Mini set</t>
    <phoneticPr fontId="5" type="noConversion"/>
  </si>
  <si>
    <r>
      <t xml:space="preserve">Comf: 100% Polyester 85gsm microfiber printed </t>
    </r>
    <r>
      <rPr>
        <sz val="11"/>
        <color rgb="FFFF0000"/>
        <rFont val="Calibri"/>
        <family val="2"/>
      </rPr>
      <t>seersucker</t>
    </r>
    <r>
      <rPr>
        <sz val="11"/>
        <color theme="1"/>
        <rFont val="Calibri"/>
        <family val="2"/>
      </rPr>
      <t xml:space="preserve"> with 1/2“ flat flange at 3 sides on face, sham:  100% Polyester 85gsm microfiber printed seersucker with 1/2“ flat flange at 4 sides on face, 85gsm microfiber solid reverse, 200gsm poly fill.</t>
    </r>
    <phoneticPr fontId="5" type="noConversion"/>
  </si>
  <si>
    <t>100% polyester , poly filling</t>
    <phoneticPr fontId="5" type="noConversion"/>
  </si>
  <si>
    <t>Twin/Twin XL:66"Wx90"L/20"Wx26+1/2"L</t>
    <phoneticPr fontId="5" type="noConversion"/>
  </si>
  <si>
    <t>Brown/Aqua</t>
    <phoneticPr fontId="5" type="noConversion"/>
  </si>
  <si>
    <t>RH10-0913</t>
    <phoneticPr fontId="5" type="noConversion"/>
  </si>
  <si>
    <t>9404.40.9022</t>
    <phoneticPr fontId="5" type="noConversion"/>
  </si>
  <si>
    <t>100% Polyester  Microfiber printed seersucker  3pcs Comforter Mini Set</t>
    <phoneticPr fontId="5" type="noConversion"/>
  </si>
  <si>
    <t>3pcs Comforter Mini set</t>
    <phoneticPr fontId="5" type="noConversion"/>
  </si>
  <si>
    <t>100% polyester , poly filling</t>
    <phoneticPr fontId="5" type="noConversion"/>
  </si>
  <si>
    <t>Full/Queen:90"Wx90"L/20"Wx26+1/2"L(2)</t>
    <phoneticPr fontId="5" type="noConversion"/>
  </si>
  <si>
    <t>Brown/Aqua</t>
    <phoneticPr fontId="5" type="noConversion"/>
  </si>
  <si>
    <t>RH10-0914</t>
  </si>
  <si>
    <t>100% Polyester  Microfiber printed seersucker  3pcs Comforter Mini Set</t>
    <phoneticPr fontId="5" type="noConversion"/>
  </si>
  <si>
    <t>3pcs Comforter Mini set</t>
    <phoneticPr fontId="5" type="noConversion"/>
  </si>
  <si>
    <r>
      <t xml:space="preserve">Comf: 100% Polyester 85gsm microfiber printed </t>
    </r>
    <r>
      <rPr>
        <sz val="11"/>
        <color rgb="FFFF0000"/>
        <rFont val="Calibri"/>
        <family val="2"/>
      </rPr>
      <t>seersucker</t>
    </r>
    <r>
      <rPr>
        <sz val="11"/>
        <color theme="1"/>
        <rFont val="Calibri"/>
        <family val="2"/>
      </rPr>
      <t xml:space="preserve"> with 1/2“ flat flange at 3 sides on face, sham:  100% Polyester 85gsm microfiber printed seersucker with 1/2“ flat flange at 4 sides on face, 85gsm microfiber solid reverse, 200gsm poly fill.</t>
    </r>
    <phoneticPr fontId="5" type="noConversion"/>
  </si>
  <si>
    <t>100% polyester , poly filling</t>
    <phoneticPr fontId="5" type="noConversion"/>
  </si>
  <si>
    <t>King/Cal King:104"Wx90"L/20"Wx36+1/2"L(2)</t>
    <phoneticPr fontId="5" type="noConversion"/>
  </si>
  <si>
    <t>Brown/Aqua</t>
    <phoneticPr fontId="5" type="noConversion"/>
  </si>
  <si>
    <t>RH10-0915</t>
  </si>
  <si>
    <t>9404.40.9022</t>
    <phoneticPr fontId="5" type="noConversion"/>
  </si>
  <si>
    <r>
      <t>10pcs Set</t>
    </r>
    <r>
      <rPr>
        <b/>
        <sz val="18"/>
        <rFont val="宋体"/>
        <family val="2"/>
        <charset val="134"/>
      </rPr>
      <t>（</t>
    </r>
    <r>
      <rPr>
        <b/>
        <sz val="18"/>
        <rFont val="Calibri"/>
        <family val="2"/>
      </rPr>
      <t>Comforter mini set+Sheet set+Bonus pillowcases+ 1 dec pillow)</t>
    </r>
    <phoneticPr fontId="5" type="noConversion"/>
  </si>
  <si>
    <t>Tatum</t>
    <phoneticPr fontId="5" type="noConversion"/>
  </si>
  <si>
    <t>100% Polyester  Microfiber printed seersucker 10pcs Comforter Set</t>
    <phoneticPr fontId="5" type="noConversion"/>
  </si>
  <si>
    <t>10pcs Comforter Mini set</t>
    <phoneticPr fontId="5" type="noConversion"/>
  </si>
  <si>
    <r>
      <t xml:space="preserve">Comf: 100% Polyester 85gsm microfiber printed </t>
    </r>
    <r>
      <rPr>
        <sz val="11"/>
        <color rgb="FFFF0000"/>
        <rFont val="Calibri"/>
        <family val="2"/>
      </rPr>
      <t>seersucker</t>
    </r>
    <r>
      <rPr>
        <sz val="11"/>
        <color theme="1"/>
        <rFont val="Calibri"/>
        <family val="2"/>
      </rPr>
      <t xml:space="preserve"> with 1/2“ flat flange at 3 sides on face, sham:  100% Polyester 85gsm microfiber printed seersucker with  1/2“ flat flange at 4 sides on face, 85gsm microfiber solid reverse, 200gsm poly fill.
Sheet set and Bonus Pillowcases: 85gsm solid microfiber. Fitted sheet with 1  pocket on each side. 
Dec pillow: 100% Polyester with poly filling</t>
    </r>
    <phoneticPr fontId="5" type="noConversion"/>
  </si>
  <si>
    <t>Queen: 90x90"/20x26+1/2"(2)/90x102"/60x80"+15"/20x30"(2)/20x30"(2)/12x16"</t>
    <phoneticPr fontId="5" type="noConversion"/>
  </si>
  <si>
    <t>Brown/Aqua</t>
    <phoneticPr fontId="5" type="noConversion"/>
  </si>
  <si>
    <t>RH10-0916</t>
  </si>
  <si>
    <t>Tatum</t>
    <phoneticPr fontId="5" type="noConversion"/>
  </si>
  <si>
    <t>100% Polyester  Microfiber printed seersucker 10pcs Comforter Set</t>
    <phoneticPr fontId="5" type="noConversion"/>
  </si>
  <si>
    <t>10pcs Comforter Mini set</t>
    <phoneticPr fontId="5" type="noConversion"/>
  </si>
  <si>
    <r>
      <t xml:space="preserve">Comf: 100% Polyester 85gsm microfiber printed </t>
    </r>
    <r>
      <rPr>
        <sz val="11"/>
        <color rgb="FFFF0000"/>
        <rFont val="Calibri"/>
        <family val="2"/>
      </rPr>
      <t>seersucker</t>
    </r>
    <r>
      <rPr>
        <sz val="11"/>
        <color theme="1"/>
        <rFont val="Calibri"/>
        <family val="2"/>
      </rPr>
      <t xml:space="preserve"> with 1/2“ flat flange at 3 sides on face, sham:  100% Polyester 85gsm microfiber printed seersucker with  1/2“ flat flange at 4 sides on face, 85gsm microfiber solid reverse, 200gsm poly fill.
Sheet set and Bonus Pillowcases: 85gsm solid microfiber. Fitted sheet with 1  pocket on each side. 
Dec pillow: 100% Polyester with poly filling</t>
    </r>
    <phoneticPr fontId="5" type="noConversion"/>
  </si>
  <si>
    <t>King: 104"Wx90"L/20"Wx36+1/2"L(2)/108"Wx102"L/78"Wx80"L+15"D/20"Wx40"L(2)/20"Wx40"L(2)/12x16"</t>
    <phoneticPr fontId="5" type="noConversion"/>
  </si>
  <si>
    <t>Brown/Aqua</t>
    <phoneticPr fontId="5" type="noConversion"/>
  </si>
  <si>
    <t>RH10-0917</t>
  </si>
  <si>
    <t>Comforter Mini Set</t>
    <phoneticPr fontId="5" type="noConversion"/>
  </si>
  <si>
    <t>100% Polyester  Microfiber printed seersucker  2pcs Comforter Mini Set</t>
    <phoneticPr fontId="5" type="noConversion"/>
  </si>
  <si>
    <t>2pcs Comforter Mini set</t>
    <phoneticPr fontId="5" type="noConversion"/>
  </si>
  <si>
    <t>Twin/Twin XL:66"Wx90"L/20"Wx26+1/2"L</t>
    <phoneticPr fontId="5" type="noConversion"/>
  </si>
  <si>
    <t>Brown/Aqua</t>
    <phoneticPr fontId="5" type="noConversion"/>
  </si>
  <si>
    <t>RH10-0918</t>
    <phoneticPr fontId="5" type="noConversion"/>
  </si>
  <si>
    <t>9404.40.9022</t>
    <phoneticPr fontId="5" type="noConversion"/>
  </si>
  <si>
    <t>100% Polyester  Microfiber printed seersucker  3pcs Comforter Mini Set</t>
    <phoneticPr fontId="5" type="noConversion"/>
  </si>
  <si>
    <t>3pcs Comforter Mini set</t>
    <phoneticPr fontId="5" type="noConversion"/>
  </si>
  <si>
    <r>
      <t xml:space="preserve">Comf: 100% Polyester 85gsm microfiber printed </t>
    </r>
    <r>
      <rPr>
        <sz val="11"/>
        <color rgb="FFFF0000"/>
        <rFont val="Calibri"/>
        <family val="2"/>
      </rPr>
      <t>seersucker</t>
    </r>
    <r>
      <rPr>
        <sz val="11"/>
        <color theme="1"/>
        <rFont val="Calibri"/>
        <family val="2"/>
      </rPr>
      <t xml:space="preserve"> with 1/2“ flat flange at 3 sides on face, sham:  100% Polyester 85gsm microfiber printed seersucker with 1/2“ flat flange at 4 sides on face, 85gsm microfiber solid reverse, 200gsm poly fill.</t>
    </r>
    <phoneticPr fontId="5" type="noConversion"/>
  </si>
  <si>
    <t>Brown/Aqua</t>
    <phoneticPr fontId="5" type="noConversion"/>
  </si>
  <si>
    <t>RH10-0919</t>
  </si>
  <si>
    <t>Tatum</t>
    <phoneticPr fontId="5" type="noConversion"/>
  </si>
  <si>
    <t>100% Polyester  Microfiber printed seersucker  3pcs Comforter Mini Set</t>
    <phoneticPr fontId="5" type="noConversion"/>
  </si>
  <si>
    <r>
      <t xml:space="preserve">Comf: 100% Polyester 85gsm microfiber printed </t>
    </r>
    <r>
      <rPr>
        <sz val="11"/>
        <color rgb="FFFF0000"/>
        <rFont val="Calibri"/>
        <family val="2"/>
      </rPr>
      <t>seersucker</t>
    </r>
    <r>
      <rPr>
        <sz val="11"/>
        <color theme="1"/>
        <rFont val="Calibri"/>
        <family val="2"/>
      </rPr>
      <t xml:space="preserve"> with 1/2“ flat flange at 3 sides on face, sham:  100% Polyester 85gsm microfiber printed seersucker with 1/2“ flat flange at 4 sides on face, 85gsm microfiber solid reverse, 200gsm poly fill.</t>
    </r>
    <phoneticPr fontId="5" type="noConversion"/>
  </si>
  <si>
    <t>RH10-0920</t>
  </si>
  <si>
    <t>9404.40.9022</t>
    <phoneticPr fontId="5" type="noConversion"/>
  </si>
  <si>
    <r>
      <t>10pcs Set</t>
    </r>
    <r>
      <rPr>
        <b/>
        <sz val="18"/>
        <rFont val="宋体"/>
        <family val="2"/>
        <charset val="134"/>
      </rPr>
      <t>（</t>
    </r>
    <r>
      <rPr>
        <b/>
        <sz val="18"/>
        <rFont val="Calibri"/>
        <family val="2"/>
      </rPr>
      <t>Comforter mini set+Sheet set+Bonus pillowcases+ 1 dec pillow)</t>
    </r>
    <phoneticPr fontId="5" type="noConversion"/>
  </si>
  <si>
    <t>Tatum</t>
    <phoneticPr fontId="5" type="noConversion"/>
  </si>
  <si>
    <t>100% Polyester  Microfiber printed seersucker 10pcs Comforter Set</t>
    <phoneticPr fontId="5" type="noConversion"/>
  </si>
  <si>
    <t>100% polyester , poly filling</t>
    <phoneticPr fontId="5" type="noConversion"/>
  </si>
  <si>
    <t>Queen: 90x90"/20x26+1/2"(2)/90x102"/60x80"+15"/20x30"(2)/20x30"(2)/12x16"</t>
    <phoneticPr fontId="5" type="noConversion"/>
  </si>
  <si>
    <t>Brown/Aqua</t>
    <phoneticPr fontId="5" type="noConversion"/>
  </si>
  <si>
    <t>RH10-0921</t>
  </si>
  <si>
    <t>100% Polyester  Microfiber printed seersucker 10pcs Comforter Set</t>
    <phoneticPr fontId="5" type="noConversion"/>
  </si>
  <si>
    <t>10pcs Comforter Mini set</t>
    <phoneticPr fontId="5" type="noConversion"/>
  </si>
  <si>
    <t>King: 104"Wx90"L/20"Wx36+1/2"L(2)/108"Wx102"L/78"Wx80"L+15"D/20"Wx40"L(2)/20"Wx40"L(2)/12x16"</t>
    <phoneticPr fontId="5" type="noConversion"/>
  </si>
  <si>
    <t>Brown/Aqua</t>
    <phoneticPr fontId="5" type="noConversion"/>
  </si>
  <si>
    <t>RH10-0922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</si>
</sst>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3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b/>
      <sz val="18"/>
      <name val="Calibri"/>
      <family val="2"/>
    </font>
    <font>
      <sz val="11"/>
      <color theme="1"/>
      <name val="Calibri"/>
      <family val="2"/>
    </font>
    <font>
      <b/>
      <sz val="18"/>
      <name val="宋体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7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176" fontId="1" fillId="0" borderId="0" xfId="1"/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2" borderId="0" xfId="1" applyNumberFormat="1" applyFont="1" applyFill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2" xfId="1" applyNumberFormat="1" applyFont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6" fontId="6" fillId="5" borderId="2" xfId="1" applyFont="1" applyFill="1" applyBorder="1" applyAlignment="1">
      <alignment horizontal="center" wrapText="1"/>
    </xf>
    <xf numFmtId="176" fontId="6" fillId="6" borderId="2" xfId="1" applyFont="1" applyFill="1" applyBorder="1" applyAlignment="1">
      <alignment horizontal="center" wrapText="1"/>
    </xf>
    <xf numFmtId="176" fontId="4" fillId="6" borderId="2" xfId="1" applyFont="1" applyFill="1" applyBorder="1" applyAlignment="1">
      <alignment horizontal="center" wrapText="1"/>
    </xf>
    <xf numFmtId="176" fontId="4" fillId="3" borderId="2" xfId="1" applyFont="1" applyFill="1" applyBorder="1" applyAlignment="1">
      <alignment horizontal="center" wrapText="1"/>
    </xf>
    <xf numFmtId="2" fontId="4" fillId="3" borderId="2" xfId="1" applyNumberFormat="1" applyFont="1" applyFill="1" applyBorder="1" applyAlignment="1">
      <alignment horizontal="center" wrapText="1"/>
    </xf>
    <xf numFmtId="178" fontId="8" fillId="3" borderId="2" xfId="2" applyNumberFormat="1" applyFont="1" applyFill="1" applyBorder="1" applyAlignment="1">
      <alignment wrapText="1"/>
    </xf>
    <xf numFmtId="178" fontId="4" fillId="7" borderId="3" xfId="1" applyNumberFormat="1" applyFont="1" applyFill="1" applyBorder="1" applyAlignment="1">
      <alignment horizontal="center" wrapText="1"/>
    </xf>
    <xf numFmtId="2" fontId="9" fillId="2" borderId="2" xfId="1" applyNumberFormat="1" applyFont="1" applyFill="1" applyBorder="1" applyAlignment="1">
      <alignment horizontal="center" wrapText="1"/>
    </xf>
    <xf numFmtId="176" fontId="6" fillId="0" borderId="2" xfId="1" applyFont="1" applyBorder="1" applyAlignment="1">
      <alignment horizontal="center" wrapText="1"/>
    </xf>
    <xf numFmtId="179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80" fontId="8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81" fontId="4" fillId="0" borderId="2" xfId="1" applyNumberFormat="1" applyFont="1" applyBorder="1" applyAlignment="1">
      <alignment horizontal="center" wrapText="1"/>
    </xf>
    <xf numFmtId="178" fontId="8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81" fontId="6" fillId="0" borderId="2" xfId="1" applyNumberFormat="1" applyFont="1" applyBorder="1" applyAlignment="1">
      <alignment horizontal="center" wrapText="1"/>
    </xf>
    <xf numFmtId="178" fontId="8" fillId="4" borderId="2" xfId="2" applyNumberFormat="1" applyFont="1" applyFill="1" applyBorder="1" applyAlignment="1">
      <alignment wrapText="1"/>
    </xf>
    <xf numFmtId="10" fontId="8" fillId="4" borderId="2" xfId="2" applyNumberFormat="1" applyFont="1" applyFill="1" applyBorder="1" applyAlignment="1">
      <alignment wrapText="1"/>
    </xf>
    <xf numFmtId="178" fontId="4" fillId="4" borderId="2" xfId="1" applyNumberFormat="1" applyFont="1" applyFill="1" applyBorder="1" applyAlignment="1">
      <alignment horizontal="center" wrapText="1"/>
    </xf>
    <xf numFmtId="10" fontId="4" fillId="4" borderId="2" xfId="1" applyNumberFormat="1" applyFont="1" applyFill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176" fontId="10" fillId="0" borderId="1" xfId="1" applyFont="1" applyBorder="1" applyAlignment="1">
      <alignment horizontal="center" vertical="center" wrapText="1"/>
    </xf>
    <xf numFmtId="176" fontId="3" fillId="0" borderId="2" xfId="1" applyFont="1" applyBorder="1"/>
    <xf numFmtId="176" fontId="1" fillId="0" borderId="2" xfId="1" applyBorder="1" applyAlignment="1">
      <alignment wrapText="1"/>
    </xf>
    <xf numFmtId="176" fontId="1" fillId="0" borderId="2" xfId="1" applyBorder="1" applyAlignment="1">
      <alignment horizontal="center" wrapText="1"/>
    </xf>
    <xf numFmtId="176" fontId="11" fillId="0" borderId="2" xfId="1" applyFont="1" applyBorder="1" applyAlignment="1">
      <alignment wrapText="1"/>
    </xf>
    <xf numFmtId="176" fontId="7" fillId="6" borderId="2" xfId="0" applyFont="1" applyFill="1" applyBorder="1"/>
    <xf numFmtId="176" fontId="0" fillId="6" borderId="2" xfId="0" applyFill="1" applyBorder="1" applyAlignment="1">
      <alignment wrapText="1"/>
    </xf>
    <xf numFmtId="176" fontId="7" fillId="0" borderId="2" xfId="0" applyFont="1" applyBorder="1"/>
    <xf numFmtId="2" fontId="3" fillId="0" borderId="2" xfId="1" applyNumberFormat="1" applyFont="1" applyBorder="1" applyAlignment="1">
      <alignment wrapText="1"/>
    </xf>
    <xf numFmtId="178" fontId="0" fillId="8" borderId="2" xfId="3" applyNumberFormat="1" applyFont="1" applyFill="1" applyBorder="1" applyAlignment="1">
      <alignment wrapText="1"/>
    </xf>
    <xf numFmtId="2" fontId="3" fillId="2" borderId="2" xfId="1" applyNumberFormat="1" applyFont="1" applyFill="1" applyBorder="1" applyAlignment="1">
      <alignment horizontal="center" wrapText="1"/>
    </xf>
    <xf numFmtId="179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180" fontId="1" fillId="8" borderId="2" xfId="1" applyNumberFormat="1" applyFill="1" applyBorder="1" applyAlignment="1">
      <alignment wrapText="1"/>
    </xf>
    <xf numFmtId="1" fontId="1" fillId="8" borderId="2" xfId="1" applyNumberFormat="1" applyFill="1" applyBorder="1" applyAlignment="1">
      <alignment wrapText="1"/>
    </xf>
    <xf numFmtId="181" fontId="1" fillId="0" borderId="2" xfId="1" applyNumberFormat="1" applyBorder="1" applyAlignment="1">
      <alignment wrapText="1"/>
    </xf>
    <xf numFmtId="178" fontId="1" fillId="8" borderId="2" xfId="1" applyNumberFormat="1" applyFill="1" applyBorder="1" applyAlignment="1">
      <alignment wrapText="1"/>
    </xf>
    <xf numFmtId="10" fontId="3" fillId="0" borderId="2" xfId="1" applyNumberFormat="1" applyFont="1" applyBorder="1" applyAlignment="1">
      <alignment wrapText="1"/>
    </xf>
    <xf numFmtId="10" fontId="1" fillId="0" borderId="2" xfId="1" applyNumberFormat="1" applyBorder="1" applyAlignment="1">
      <alignment wrapText="1"/>
    </xf>
    <xf numFmtId="178" fontId="3" fillId="8" borderId="2" xfId="1" applyNumberFormat="1" applyFont="1" applyFill="1" applyBorder="1" applyAlignment="1">
      <alignment wrapText="1"/>
    </xf>
    <xf numFmtId="10" fontId="0" fillId="8" borderId="2" xfId="4" applyNumberFormat="1" applyFont="1" applyFill="1" applyBorder="1" applyAlignment="1">
      <alignment wrapText="1"/>
    </xf>
    <xf numFmtId="178" fontId="1" fillId="0" borderId="2" xfId="1" applyNumberFormat="1" applyBorder="1" applyAlignment="1">
      <alignment wrapText="1"/>
    </xf>
    <xf numFmtId="176" fontId="10" fillId="0" borderId="4" xfId="1" applyFont="1" applyBorder="1" applyAlignment="1">
      <alignment horizontal="center" vertical="center" wrapText="1"/>
    </xf>
    <xf numFmtId="176" fontId="10" fillId="0" borderId="5" xfId="1" applyFont="1" applyBorder="1" applyAlignment="1">
      <alignment horizontal="center" vertic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44824</xdr:colOff>
      <xdr:row>6</xdr:row>
      <xdr:rowOff>797858</xdr:rowOff>
    </xdr:from>
    <xdr:to>
      <xdr:col>1</xdr:col>
      <xdr:colOff>2752157</xdr:colOff>
      <xdr:row>10</xdr:row>
      <xdr:rowOff>44824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E13F001B-AEFF-228D-08E1-0F7533178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0624" y="6779558"/>
          <a:ext cx="2707333" cy="3066491"/>
        </a:xfrm>
        <a:prstGeom prst="rect">
          <a:avLst/>
        </a:prstGeom>
      </xdr:spPr>
    </xdr:pic>
    <xdr:clientData/>
  </xdr:twoCellAnchor>
  <xdr:twoCellAnchor editAs="oneCell">
    <xdr:from>
      <xdr:col>1</xdr:col>
      <xdr:colOff>62752</xdr:colOff>
      <xdr:row>1</xdr:row>
      <xdr:rowOff>645459</xdr:rowOff>
    </xdr:from>
    <xdr:to>
      <xdr:col>1</xdr:col>
      <xdr:colOff>2750617</xdr:colOff>
      <xdr:row>4</xdr:row>
      <xdr:rowOff>1281953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2418D83B-C716-B7D1-F77F-8D3A407FD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8552" y="1626534"/>
          <a:ext cx="2687865" cy="3151094"/>
        </a:xfrm>
        <a:prstGeom prst="rect">
          <a:avLst/>
        </a:prstGeom>
      </xdr:spPr>
    </xdr:pic>
    <xdr:clientData/>
  </xdr:twoCellAnchor>
  <xdr:twoCellAnchor editAs="oneCell">
    <xdr:from>
      <xdr:col>0</xdr:col>
      <xdr:colOff>681317</xdr:colOff>
      <xdr:row>11</xdr:row>
      <xdr:rowOff>582706</xdr:rowOff>
    </xdr:from>
    <xdr:to>
      <xdr:col>2</xdr:col>
      <xdr:colOff>3942</xdr:colOff>
      <xdr:row>15</xdr:row>
      <xdr:rowOff>80683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3FD334BE-4291-CD92-3799-7843E3D23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1317" y="11565031"/>
          <a:ext cx="2761150" cy="33175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Tatum%20Commitment%203.25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-Ekin"/>
    </sheetNames>
    <sheetDataSet>
      <sheetData sheetId="0"/>
      <sheetData sheetId="1"/>
      <sheetData sheetId="2"/>
      <sheetData sheetId="3"/>
      <sheetData sheetId="4">
        <row r="2">
          <cell r="N2">
            <v>51</v>
          </cell>
        </row>
        <row r="3">
          <cell r="N3">
            <v>68</v>
          </cell>
        </row>
        <row r="4">
          <cell r="N4">
            <v>76</v>
          </cell>
        </row>
        <row r="5">
          <cell r="N5">
            <v>119</v>
          </cell>
        </row>
        <row r="6">
          <cell r="N6">
            <v>135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16"/>
  <sheetViews>
    <sheetView tabSelected="1" zoomScale="85" zoomScaleNormal="85" workbookViewId="0">
      <selection activeCell="F5" sqref="F5"/>
    </sheetView>
  </sheetViews>
  <sheetFormatPr defaultColWidth="9.28515625" defaultRowHeight="15" x14ac:dyDescent="0.25"/>
  <cols>
    <col min="1" max="1" width="10.28515625" style="1" customWidth="1"/>
    <col min="2" max="2" width="41.28515625" style="2" customWidth="1"/>
    <col min="3" max="3" width="24.28515625" style="3" customWidth="1"/>
    <col min="4" max="4" width="16.28515625" style="2" customWidth="1"/>
    <col min="5" max="5" width="10.85546875" style="2" customWidth="1"/>
    <col min="6" max="6" width="18" style="2" customWidth="1"/>
    <col min="7" max="7" width="14.7109375" style="2" customWidth="1"/>
    <col min="8" max="8" width="17.85546875" style="2" customWidth="1"/>
    <col min="9" max="9" width="12.85546875" style="2" customWidth="1"/>
    <col min="10" max="10" width="74.140625" style="2" customWidth="1"/>
    <col min="11" max="11" width="14.140625" style="2" customWidth="1"/>
    <col min="12" max="12" width="48.28515625" style="2" customWidth="1"/>
    <col min="13" max="13" width="13.7109375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1.140625" style="2" customWidth="1"/>
    <col min="18" max="18" width="9.85546875" style="4" customWidth="1"/>
    <col min="19" max="19" width="12" style="5" customWidth="1"/>
    <col min="20" max="20" width="11.28515625" style="5" customWidth="1"/>
    <col min="21" max="21" width="11.140625" style="6" customWidth="1"/>
    <col min="22" max="22" width="18.28515625" style="2" customWidth="1"/>
    <col min="23" max="23" width="11" style="7" customWidth="1"/>
    <col min="24" max="24" width="13.140625" style="7" customWidth="1"/>
    <col min="25" max="25" width="11.28515625" style="7" customWidth="1"/>
    <col min="26" max="26" width="12.7109375" style="4" customWidth="1"/>
    <col min="27" max="27" width="9.28515625" style="8" customWidth="1"/>
    <col min="28" max="28" width="13" style="9" customWidth="1"/>
    <col min="29" max="29" width="14.140625" style="8" customWidth="1"/>
    <col min="30" max="30" width="13.85546875" style="10" customWidth="1"/>
    <col min="31" max="31" width="13.7109375" style="5" customWidth="1"/>
    <col min="32" max="32" width="14.85546875" style="2" customWidth="1"/>
    <col min="33" max="33" width="8.42578125" style="11" customWidth="1"/>
    <col min="34" max="34" width="12.42578125" style="5" customWidth="1"/>
    <col min="35" max="35" width="8.85546875" style="5" customWidth="1"/>
    <col min="36" max="36" width="7.85546875" style="11" customWidth="1"/>
    <col min="37" max="37" width="5.85546875" style="5" customWidth="1"/>
    <col min="38" max="38" width="12.7109375" style="11" customWidth="1"/>
    <col min="39" max="39" width="12" style="5" customWidth="1"/>
    <col min="40" max="40" width="11.7109375" style="11" customWidth="1"/>
    <col min="41" max="41" width="10.85546875" style="5" customWidth="1"/>
    <col min="42" max="42" width="10.7109375" style="5" customWidth="1"/>
    <col min="43" max="43" width="9.7109375" style="10" customWidth="1"/>
    <col min="44" max="44" width="9.7109375" style="11" customWidth="1"/>
    <col min="45" max="45" width="10" style="5" customWidth="1"/>
    <col min="46" max="46" width="9.5703125" style="5" customWidth="1"/>
    <col min="47" max="47" width="11.7109375" style="5" customWidth="1"/>
    <col min="48" max="48" width="11.140625" style="11" customWidth="1"/>
    <col min="49" max="49" width="11.28515625" style="5" customWidth="1"/>
    <col min="50" max="50" width="11.7109375" style="5" customWidth="1"/>
    <col min="51" max="51" width="12.7109375" style="5" customWidth="1"/>
    <col min="52" max="52" width="12.140625" style="11" customWidth="1"/>
    <col min="53" max="53" width="12.28515625" style="8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2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7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4" t="s">
        <v>23</v>
      </c>
      <c r="Y1" s="24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30" t="s">
        <v>30</v>
      </c>
      <c r="AF1" s="13" t="s">
        <v>31</v>
      </c>
      <c r="AG1" s="31" t="s">
        <v>32</v>
      </c>
      <c r="AH1" s="30" t="s">
        <v>33</v>
      </c>
      <c r="AI1" s="30" t="s">
        <v>34</v>
      </c>
      <c r="AJ1" s="31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0" t="s">
        <v>41</v>
      </c>
      <c r="AQ1" s="32" t="s">
        <v>42</v>
      </c>
      <c r="AR1" s="31" t="s">
        <v>43</v>
      </c>
      <c r="AS1" s="30" t="s">
        <v>44</v>
      </c>
      <c r="AT1" s="30" t="s">
        <v>45</v>
      </c>
      <c r="AU1" s="33" t="s">
        <v>46</v>
      </c>
      <c r="AV1" s="34" t="s">
        <v>47</v>
      </c>
      <c r="AW1" s="33" t="s">
        <v>48</v>
      </c>
      <c r="AX1" s="33" t="s">
        <v>49</v>
      </c>
      <c r="AY1" s="35" t="s">
        <v>50</v>
      </c>
      <c r="AZ1" s="36" t="s">
        <v>51</v>
      </c>
      <c r="BA1" s="26" t="s">
        <v>52</v>
      </c>
    </row>
    <row r="2" spans="1:53" ht="66.599999999999994" customHeight="1" x14ac:dyDescent="0.25">
      <c r="A2" s="37">
        <v>1</v>
      </c>
      <c r="B2" s="38" t="s">
        <v>53</v>
      </c>
      <c r="C2" s="39"/>
      <c r="D2" s="40" t="s">
        <v>54</v>
      </c>
      <c r="E2" s="40"/>
      <c r="F2" s="40" t="s">
        <v>55</v>
      </c>
      <c r="G2" s="41" t="s">
        <v>56</v>
      </c>
      <c r="H2" s="40" t="s">
        <v>57</v>
      </c>
      <c r="I2" s="40" t="s">
        <v>58</v>
      </c>
      <c r="J2" s="42" t="s">
        <v>59</v>
      </c>
      <c r="K2" s="40" t="s">
        <v>60</v>
      </c>
      <c r="L2" s="40" t="s">
        <v>61</v>
      </c>
      <c r="M2" s="40" t="s">
        <v>62</v>
      </c>
      <c r="N2" s="43" t="s">
        <v>63</v>
      </c>
      <c r="O2" s="44"/>
      <c r="P2" s="40" t="s">
        <v>64</v>
      </c>
      <c r="Q2" s="45">
        <f>'[1]Factory Cost-Ekin'!N2</f>
        <v>51</v>
      </c>
      <c r="R2" s="46">
        <v>7.7</v>
      </c>
      <c r="S2" s="47">
        <f t="shared" ref="S2:S6" si="0">Q2/R2</f>
        <v>6.6233766233766236</v>
      </c>
      <c r="T2" s="47">
        <v>6.62</v>
      </c>
      <c r="U2" s="48"/>
      <c r="V2" s="40" t="s">
        <v>65</v>
      </c>
      <c r="W2" s="49">
        <v>42</v>
      </c>
      <c r="X2" s="49">
        <v>32</v>
      </c>
      <c r="Y2" s="49">
        <v>38</v>
      </c>
      <c r="Z2" s="50">
        <v>8.1999999999999993</v>
      </c>
      <c r="AA2" s="51">
        <v>3</v>
      </c>
      <c r="AB2" s="52">
        <f>IF(W2="","",W2*X2*Y2/1000000)</f>
        <v>5.1071999999999999E-2</v>
      </c>
      <c r="AC2" s="53">
        <f>IF(AA2="","",65/AB2*AA2)</f>
        <v>3818.1390977443612</v>
      </c>
      <c r="AD2" s="54">
        <v>4000</v>
      </c>
      <c r="AE2" s="55">
        <f>IF(ISERROR(AD2/AC2),"",AD2/AC2)</f>
        <v>1.0476307692307691</v>
      </c>
      <c r="AF2" s="40" t="s">
        <v>66</v>
      </c>
      <c r="AG2" s="56">
        <v>0.22800000000000001</v>
      </c>
      <c r="AH2" s="55">
        <f>IF(ISERROR(S2*AG2),"",S2*AG2)</f>
        <v>1.5101298701298702</v>
      </c>
      <c r="AI2" s="55">
        <f>IF(ISERROR(T2+AE2+AH2),"",T2+AE2+AH2)</f>
        <v>9.1777606393606384</v>
      </c>
      <c r="AJ2" s="57">
        <v>0</v>
      </c>
      <c r="AK2" s="55">
        <f>IF(ISERROR(AW2*AJ2),"",AW2*AJ2)</f>
        <v>0</v>
      </c>
      <c r="AL2" s="57">
        <v>0</v>
      </c>
      <c r="AM2" s="55">
        <f>IF(ISERROR(AW2*AL2),"",AW2*AL2)</f>
        <v>0</v>
      </c>
      <c r="AN2" s="57">
        <v>0</v>
      </c>
      <c r="AO2" s="55">
        <f>IF(ISERROR(AW2*AN2),"",AW2*AN2)</f>
        <v>0</v>
      </c>
      <c r="AP2" s="55">
        <v>0</v>
      </c>
      <c r="AQ2" s="54">
        <v>0</v>
      </c>
      <c r="AR2" s="57">
        <v>0</v>
      </c>
      <c r="AS2" s="55">
        <f>IF(ISERROR(AW2*AR2),"",AW2*AR2)</f>
        <v>0</v>
      </c>
      <c r="AT2" s="55">
        <f>IF(ISERROR(AK2+AM2+AO2+AP2+AS2),"",AK2+AM2+AO2+AP2+AS2)</f>
        <v>0</v>
      </c>
      <c r="AU2" s="58">
        <f>AI2+AT2</f>
        <v>9.1777606393606384</v>
      </c>
      <c r="AV2" s="59">
        <f>IF(ISERROR((AW2-AU2)/AW2),"",(AW2-AU2)/AW2)</f>
        <v>0</v>
      </c>
      <c r="AW2" s="58">
        <f>AI2</f>
        <v>9.1777606393606384</v>
      </c>
      <c r="AX2" s="55">
        <f t="shared" ref="AX2:AX6" si="1">IF(ISERROR(AY2*(1-AZ2)),"",AY2*(1-AZ2))</f>
        <v>39.99</v>
      </c>
      <c r="AY2" s="60">
        <v>39.99</v>
      </c>
      <c r="AZ2" s="57"/>
      <c r="BA2" s="51">
        <v>171</v>
      </c>
    </row>
    <row r="3" spans="1:53" ht="66.599999999999994" customHeight="1" x14ac:dyDescent="0.25">
      <c r="A3" s="37">
        <v>2</v>
      </c>
      <c r="B3" s="61"/>
      <c r="C3" s="39"/>
      <c r="D3" s="40" t="s">
        <v>54</v>
      </c>
      <c r="E3" s="40"/>
      <c r="F3" s="40" t="s">
        <v>55</v>
      </c>
      <c r="G3" s="41" t="s">
        <v>56</v>
      </c>
      <c r="H3" s="40" t="s">
        <v>67</v>
      </c>
      <c r="I3" s="40" t="s">
        <v>68</v>
      </c>
      <c r="J3" s="42" t="s">
        <v>69</v>
      </c>
      <c r="K3" s="40" t="s">
        <v>70</v>
      </c>
      <c r="L3" s="40" t="s">
        <v>71</v>
      </c>
      <c r="M3" s="40" t="s">
        <v>72</v>
      </c>
      <c r="N3" s="43" t="s">
        <v>73</v>
      </c>
      <c r="O3" s="44"/>
      <c r="P3" s="40" t="s">
        <v>64</v>
      </c>
      <c r="Q3" s="45">
        <f>'[1]Factory Cost-Ekin'!N3</f>
        <v>68</v>
      </c>
      <c r="R3" s="46">
        <v>7.7</v>
      </c>
      <c r="S3" s="47">
        <f t="shared" si="0"/>
        <v>8.8311688311688314</v>
      </c>
      <c r="T3" s="47">
        <v>8.83</v>
      </c>
      <c r="U3" s="48"/>
      <c r="V3" s="40" t="s">
        <v>65</v>
      </c>
      <c r="W3" s="49">
        <v>42</v>
      </c>
      <c r="X3" s="49">
        <v>32</v>
      </c>
      <c r="Y3" s="49">
        <v>38</v>
      </c>
      <c r="Z3" s="50">
        <v>10.9</v>
      </c>
      <c r="AA3" s="51">
        <v>3</v>
      </c>
      <c r="AB3" s="52">
        <f>IF(W3="","",W3*X3*Y3/1000000)</f>
        <v>5.1071999999999999E-2</v>
      </c>
      <c r="AC3" s="53">
        <f>IF(AA3="","",65/AB3*AA3)</f>
        <v>3818.1390977443612</v>
      </c>
      <c r="AD3" s="54">
        <v>4000</v>
      </c>
      <c r="AE3" s="55">
        <f>IF(ISERROR(AD3/AC3),"",AD3/AC3)</f>
        <v>1.0476307692307691</v>
      </c>
      <c r="AF3" s="40" t="s">
        <v>74</v>
      </c>
      <c r="AG3" s="56">
        <v>0.22800000000000001</v>
      </c>
      <c r="AH3" s="55">
        <f>IF(ISERROR(S3*AG3),"",S3*AG3)</f>
        <v>2.0135064935064935</v>
      </c>
      <c r="AI3" s="55">
        <f>IF(ISERROR(T3+AE3+AH3),"",T3+AE3+AH3)</f>
        <v>11.891137262737264</v>
      </c>
      <c r="AJ3" s="57">
        <v>0</v>
      </c>
      <c r="AK3" s="55">
        <f>IF(ISERROR(AW3*AJ3),"",AW3*AJ3)</f>
        <v>0</v>
      </c>
      <c r="AL3" s="57">
        <v>0</v>
      </c>
      <c r="AM3" s="55">
        <f>IF(ISERROR(AW3*AL3),"",AW3*AL3)</f>
        <v>0</v>
      </c>
      <c r="AN3" s="57">
        <v>0</v>
      </c>
      <c r="AO3" s="55">
        <f>IF(ISERROR(AW3*AN3),"",AW3*AN3)</f>
        <v>0</v>
      </c>
      <c r="AP3" s="55">
        <v>0</v>
      </c>
      <c r="AQ3" s="54">
        <v>0</v>
      </c>
      <c r="AR3" s="57">
        <v>0</v>
      </c>
      <c r="AS3" s="55">
        <f>IF(ISERROR(AW3*AR3),"",AW3*AR3)</f>
        <v>0</v>
      </c>
      <c r="AT3" s="55">
        <f>IF(ISERROR(AK3+AM3+AO3+AP3+AS3),"",AK3+AM3+AO3+AP3+AS3)</f>
        <v>0</v>
      </c>
      <c r="AU3" s="58">
        <f>IF(ISERROR(AI3+AT3),"",AI3+AT3)</f>
        <v>11.891137262737264</v>
      </c>
      <c r="AV3" s="59">
        <f>IF(ISERROR((AW3-AU3)/AW3),"",(AW3-AU3)/AW3)</f>
        <v>0</v>
      </c>
      <c r="AW3" s="58">
        <f>AI3</f>
        <v>11.891137262737264</v>
      </c>
      <c r="AX3" s="55">
        <f t="shared" si="1"/>
        <v>49.99</v>
      </c>
      <c r="AY3" s="60">
        <v>49.99</v>
      </c>
      <c r="AZ3" s="57"/>
      <c r="BA3" s="51">
        <v>738</v>
      </c>
    </row>
    <row r="4" spans="1:53" ht="66.599999999999994" customHeight="1" x14ac:dyDescent="0.25">
      <c r="A4" s="37">
        <v>3</v>
      </c>
      <c r="B4" s="62"/>
      <c r="C4" s="39"/>
      <c r="D4" s="40" t="s">
        <v>54</v>
      </c>
      <c r="E4" s="40"/>
      <c r="F4" s="40" t="s">
        <v>55</v>
      </c>
      <c r="G4" s="41" t="s">
        <v>75</v>
      </c>
      <c r="H4" s="40" t="s">
        <v>76</v>
      </c>
      <c r="I4" s="40" t="s">
        <v>77</v>
      </c>
      <c r="J4" s="42" t="s">
        <v>69</v>
      </c>
      <c r="K4" s="40" t="s">
        <v>78</v>
      </c>
      <c r="L4" s="40" t="s">
        <v>79</v>
      </c>
      <c r="M4" s="40" t="s">
        <v>80</v>
      </c>
      <c r="N4" s="43" t="s">
        <v>81</v>
      </c>
      <c r="O4" s="44"/>
      <c r="P4" s="40" t="s">
        <v>64</v>
      </c>
      <c r="Q4" s="45">
        <f>'[1]Factory Cost-Ekin'!N4</f>
        <v>76</v>
      </c>
      <c r="R4" s="46">
        <v>7.7</v>
      </c>
      <c r="S4" s="47">
        <f t="shared" si="0"/>
        <v>9.8701298701298708</v>
      </c>
      <c r="T4" s="47">
        <v>9.8699999999999992</v>
      </c>
      <c r="U4" s="48"/>
      <c r="V4" s="40" t="s">
        <v>65</v>
      </c>
      <c r="W4" s="49">
        <v>42</v>
      </c>
      <c r="X4" s="49">
        <v>32</v>
      </c>
      <c r="Y4" s="49">
        <v>38</v>
      </c>
      <c r="Z4" s="50">
        <v>12.4</v>
      </c>
      <c r="AA4" s="51">
        <v>3</v>
      </c>
      <c r="AB4" s="52">
        <f>IF(W4="","",W4*X4*Y4/1000000)</f>
        <v>5.1071999999999999E-2</v>
      </c>
      <c r="AC4" s="53">
        <f>IF(AA4="","",65/AB4*AA4)</f>
        <v>3818.1390977443612</v>
      </c>
      <c r="AD4" s="54">
        <v>4000</v>
      </c>
      <c r="AE4" s="55">
        <f>IF(ISERROR(AD4/AC4),"",AD4/AC4)</f>
        <v>1.0476307692307691</v>
      </c>
      <c r="AF4" s="40" t="s">
        <v>66</v>
      </c>
      <c r="AG4" s="56">
        <v>0.22800000000000001</v>
      </c>
      <c r="AH4" s="55">
        <f>IF(ISERROR(S4*AG4),"",S4*AG4)</f>
        <v>2.2503896103896106</v>
      </c>
      <c r="AI4" s="55">
        <f>IF(ISERROR(T4+AE4+AH4),"",T4+AE4+AH4)</f>
        <v>13.16802037962038</v>
      </c>
      <c r="AJ4" s="57">
        <v>0</v>
      </c>
      <c r="AK4" s="55">
        <f>IF(ISERROR(AW4*AJ4),"",AW4*AJ4)</f>
        <v>0</v>
      </c>
      <c r="AL4" s="57">
        <v>0</v>
      </c>
      <c r="AM4" s="55">
        <f>IF(ISERROR(AW4*AL4),"",AW4*AL4)</f>
        <v>0</v>
      </c>
      <c r="AN4" s="57">
        <v>0</v>
      </c>
      <c r="AO4" s="55">
        <f>IF(ISERROR(AW4*AN4),"",AW4*AN4)</f>
        <v>0</v>
      </c>
      <c r="AP4" s="55">
        <v>0</v>
      </c>
      <c r="AQ4" s="54">
        <v>0</v>
      </c>
      <c r="AR4" s="57">
        <v>0</v>
      </c>
      <c r="AS4" s="55">
        <f>IF(ISERROR(AW4*AR4),"",AW4*AR4)</f>
        <v>0</v>
      </c>
      <c r="AT4" s="55">
        <f>IF(ISERROR(AK4+AM4+AO4+AP4+AS4),"",AK4+AM4+AO4+AP4+AS4)</f>
        <v>0</v>
      </c>
      <c r="AU4" s="58">
        <f>IF(ISERROR(AI4+AT4),"",AI4+AT4)</f>
        <v>13.16802037962038</v>
      </c>
      <c r="AV4" s="59">
        <f>IF(ISERROR((AW4-AU4)/AW4),"",(AW4-AU4)/AW4)</f>
        <v>0</v>
      </c>
      <c r="AW4" s="58">
        <f>AI4</f>
        <v>13.16802037962038</v>
      </c>
      <c r="AX4" s="55">
        <f t="shared" si="1"/>
        <v>59.99</v>
      </c>
      <c r="AY4" s="60">
        <v>59.99</v>
      </c>
      <c r="AZ4" s="57"/>
      <c r="BA4" s="51">
        <v>546</v>
      </c>
    </row>
    <row r="5" spans="1:53" ht="103.15" customHeight="1" x14ac:dyDescent="0.25">
      <c r="A5" s="37">
        <v>4</v>
      </c>
      <c r="B5" s="38" t="s">
        <v>82</v>
      </c>
      <c r="C5" s="39"/>
      <c r="D5" s="40" t="s">
        <v>54</v>
      </c>
      <c r="E5" s="40"/>
      <c r="F5" s="40" t="s">
        <v>55</v>
      </c>
      <c r="G5" s="41" t="s">
        <v>83</v>
      </c>
      <c r="H5" s="40" t="s">
        <v>84</v>
      </c>
      <c r="I5" s="40" t="s">
        <v>85</v>
      </c>
      <c r="J5" s="42" t="s">
        <v>86</v>
      </c>
      <c r="K5" s="40" t="s">
        <v>87</v>
      </c>
      <c r="L5" s="40" t="s">
        <v>88</v>
      </c>
      <c r="M5" s="40" t="s">
        <v>89</v>
      </c>
      <c r="N5" s="43" t="s">
        <v>90</v>
      </c>
      <c r="O5" s="44"/>
      <c r="P5" s="40" t="s">
        <v>64</v>
      </c>
      <c r="Q5" s="45">
        <f>'[1]Factory Cost-Ekin'!N5</f>
        <v>119</v>
      </c>
      <c r="R5" s="46">
        <v>7.7</v>
      </c>
      <c r="S5" s="47">
        <f t="shared" si="0"/>
        <v>15.454545454545455</v>
      </c>
      <c r="T5" s="47">
        <v>15.45</v>
      </c>
      <c r="U5" s="48"/>
      <c r="V5" s="40" t="s">
        <v>65</v>
      </c>
      <c r="W5" s="49">
        <v>42</v>
      </c>
      <c r="X5" s="49">
        <v>32</v>
      </c>
      <c r="Y5" s="49">
        <v>57</v>
      </c>
      <c r="Z5" s="50">
        <v>12.4</v>
      </c>
      <c r="AA5" s="51">
        <v>3</v>
      </c>
      <c r="AB5" s="52">
        <f t="shared" ref="AB5:AB6" si="2">IF(W5="","",W5*X5*Y5/1000000)</f>
        <v>7.6607999999999996E-2</v>
      </c>
      <c r="AC5" s="53">
        <f t="shared" ref="AC5:AC6" si="3">IF(AA5="","",65/AB5*AA5)</f>
        <v>2545.4260651629074</v>
      </c>
      <c r="AD5" s="54">
        <v>4000</v>
      </c>
      <c r="AE5" s="55">
        <f t="shared" ref="AE5:AE6" si="4">IF(ISERROR(AD5/AC5),"",AD5/AC5)</f>
        <v>1.5714461538461537</v>
      </c>
      <c r="AF5" s="40" t="s">
        <v>91</v>
      </c>
      <c r="AG5" s="56">
        <v>0.22800000000000001</v>
      </c>
      <c r="AH5" s="55">
        <f t="shared" ref="AH5:AH6" si="5">IF(ISERROR(S5*AG5),"",S5*AG5)</f>
        <v>3.5236363636363639</v>
      </c>
      <c r="AI5" s="55">
        <f t="shared" ref="AI5:AI6" si="6">IF(ISERROR(T5+AE5+AH5),"",T5+AE5+AH5)</f>
        <v>20.545082517482516</v>
      </c>
      <c r="AJ5" s="57">
        <v>0</v>
      </c>
      <c r="AK5" s="55">
        <f t="shared" ref="AK5:AK6" si="7">IF(ISERROR(AW5*AJ5),"",AW5*AJ5)</f>
        <v>0</v>
      </c>
      <c r="AL5" s="57">
        <v>0</v>
      </c>
      <c r="AM5" s="55">
        <f t="shared" ref="AM5:AM6" si="8">IF(ISERROR(AW5*AL5),"",AW5*AL5)</f>
        <v>0</v>
      </c>
      <c r="AN5" s="57">
        <v>0</v>
      </c>
      <c r="AO5" s="55">
        <f t="shared" ref="AO5:AO6" si="9">IF(ISERROR(AW5*AN5),"",AW5*AN5)</f>
        <v>0</v>
      </c>
      <c r="AP5" s="55">
        <v>0</v>
      </c>
      <c r="AQ5" s="54">
        <v>0</v>
      </c>
      <c r="AR5" s="57">
        <v>0</v>
      </c>
      <c r="AS5" s="55">
        <f t="shared" ref="AS5:AS6" si="10">IF(ISERROR(AW5*AR5),"",AW5*AR5)</f>
        <v>0</v>
      </c>
      <c r="AT5" s="55">
        <f t="shared" ref="AT5:AT6" si="11">IF(ISERROR(AK5+AM5+AO5+AP5+AS5),"",AK5+AM5+AO5+AP5+AS5)</f>
        <v>0</v>
      </c>
      <c r="AU5" s="58">
        <f t="shared" ref="AU5:AU6" si="12">IF(ISERROR(AI5+AT5),"",AI5+AT5)</f>
        <v>20.545082517482516</v>
      </c>
      <c r="AV5" s="59">
        <f t="shared" ref="AV5:AV6" si="13">IF(ISERROR((AW5-AU5)/AW5),"",(AW5-AU5)/AW5)</f>
        <v>0</v>
      </c>
      <c r="AW5" s="58">
        <f t="shared" ref="AW5:AW6" si="14">AI5</f>
        <v>20.545082517482516</v>
      </c>
      <c r="AX5" s="55">
        <f t="shared" si="1"/>
        <v>69.989999999999995</v>
      </c>
      <c r="AY5" s="60">
        <v>69.989999999999995</v>
      </c>
      <c r="AZ5" s="57"/>
      <c r="BA5" s="51">
        <v>498</v>
      </c>
    </row>
    <row r="6" spans="1:53" ht="84.6" customHeight="1" x14ac:dyDescent="0.25">
      <c r="A6" s="37">
        <v>5</v>
      </c>
      <c r="B6" s="61"/>
      <c r="C6" s="39"/>
      <c r="D6" s="40" t="s">
        <v>54</v>
      </c>
      <c r="E6" s="40"/>
      <c r="F6" s="40" t="s">
        <v>55</v>
      </c>
      <c r="G6" s="41" t="s">
        <v>92</v>
      </c>
      <c r="H6" s="40" t="s">
        <v>93</v>
      </c>
      <c r="I6" s="40" t="s">
        <v>94</v>
      </c>
      <c r="J6" s="42" t="s">
        <v>95</v>
      </c>
      <c r="K6" s="40" t="s">
        <v>78</v>
      </c>
      <c r="L6" s="40" t="s">
        <v>96</v>
      </c>
      <c r="M6" s="40" t="s">
        <v>72</v>
      </c>
      <c r="N6" s="43" t="s">
        <v>97</v>
      </c>
      <c r="O6" s="44"/>
      <c r="P6" s="40" t="s">
        <v>64</v>
      </c>
      <c r="Q6" s="45">
        <f>'[1]Factory Cost-Ekin'!N6</f>
        <v>135</v>
      </c>
      <c r="R6" s="46">
        <v>7.7</v>
      </c>
      <c r="S6" s="47">
        <f t="shared" si="0"/>
        <v>17.532467532467532</v>
      </c>
      <c r="T6" s="47">
        <v>17.53</v>
      </c>
      <c r="U6" s="48"/>
      <c r="V6" s="40" t="s">
        <v>65</v>
      </c>
      <c r="W6" s="49">
        <v>42</v>
      </c>
      <c r="X6" s="49">
        <v>32</v>
      </c>
      <c r="Y6" s="49">
        <v>57</v>
      </c>
      <c r="Z6" s="50">
        <v>12.4</v>
      </c>
      <c r="AA6" s="51">
        <v>3</v>
      </c>
      <c r="AB6" s="52">
        <f t="shared" si="2"/>
        <v>7.6607999999999996E-2</v>
      </c>
      <c r="AC6" s="53">
        <f t="shared" si="3"/>
        <v>2545.4260651629074</v>
      </c>
      <c r="AD6" s="54">
        <v>4000</v>
      </c>
      <c r="AE6" s="55">
        <f t="shared" si="4"/>
        <v>1.5714461538461537</v>
      </c>
      <c r="AF6" s="40" t="s">
        <v>98</v>
      </c>
      <c r="AG6" s="56">
        <v>0.22800000000000001</v>
      </c>
      <c r="AH6" s="55">
        <f t="shared" si="5"/>
        <v>3.9974025974025973</v>
      </c>
      <c r="AI6" s="55">
        <f t="shared" si="6"/>
        <v>23.098848751248752</v>
      </c>
      <c r="AJ6" s="57">
        <v>0</v>
      </c>
      <c r="AK6" s="55">
        <f t="shared" si="7"/>
        <v>0</v>
      </c>
      <c r="AL6" s="57">
        <v>0</v>
      </c>
      <c r="AM6" s="55">
        <f t="shared" si="8"/>
        <v>0</v>
      </c>
      <c r="AN6" s="57">
        <v>0</v>
      </c>
      <c r="AO6" s="55">
        <f t="shared" si="9"/>
        <v>0</v>
      </c>
      <c r="AP6" s="55">
        <v>0</v>
      </c>
      <c r="AQ6" s="54">
        <v>0</v>
      </c>
      <c r="AR6" s="57">
        <v>0</v>
      </c>
      <c r="AS6" s="55">
        <f t="shared" si="10"/>
        <v>0</v>
      </c>
      <c r="AT6" s="55">
        <f t="shared" si="11"/>
        <v>0</v>
      </c>
      <c r="AU6" s="58">
        <f t="shared" si="12"/>
        <v>23.098848751248752</v>
      </c>
      <c r="AV6" s="59">
        <f t="shared" si="13"/>
        <v>0</v>
      </c>
      <c r="AW6" s="58">
        <f t="shared" si="14"/>
        <v>23.098848751248752</v>
      </c>
      <c r="AX6" s="55">
        <f t="shared" si="1"/>
        <v>79.989999999999995</v>
      </c>
      <c r="AY6" s="60">
        <v>79.989999999999995</v>
      </c>
      <c r="AZ6" s="57"/>
      <c r="BA6" s="51">
        <v>345</v>
      </c>
    </row>
    <row r="7" spans="1:53" ht="66.599999999999994" customHeight="1" x14ac:dyDescent="0.25">
      <c r="A7" s="37">
        <v>1</v>
      </c>
      <c r="B7" s="38" t="s">
        <v>99</v>
      </c>
      <c r="C7" s="39"/>
      <c r="D7" s="40" t="s">
        <v>54</v>
      </c>
      <c r="E7" s="40"/>
      <c r="F7" s="40" t="s">
        <v>55</v>
      </c>
      <c r="G7" s="41" t="s">
        <v>100</v>
      </c>
      <c r="H7" s="40" t="s">
        <v>101</v>
      </c>
      <c r="I7" s="40" t="s">
        <v>102</v>
      </c>
      <c r="J7" s="42" t="s">
        <v>103</v>
      </c>
      <c r="K7" s="40" t="s">
        <v>104</v>
      </c>
      <c r="L7" s="40" t="s">
        <v>105</v>
      </c>
      <c r="M7" s="40" t="s">
        <v>106</v>
      </c>
      <c r="N7" s="43" t="s">
        <v>107</v>
      </c>
      <c r="O7" s="44"/>
      <c r="P7" s="40" t="s">
        <v>64</v>
      </c>
      <c r="Q7" s="45">
        <f>Q2</f>
        <v>51</v>
      </c>
      <c r="R7" s="46">
        <v>7.7</v>
      </c>
      <c r="S7" s="47">
        <f t="shared" ref="S7:S11" si="15">Q7/R7</f>
        <v>6.6233766233766236</v>
      </c>
      <c r="T7" s="47">
        <v>6.62</v>
      </c>
      <c r="U7" s="48"/>
      <c r="V7" s="40" t="s">
        <v>65</v>
      </c>
      <c r="W7" s="49">
        <v>42</v>
      </c>
      <c r="X7" s="49">
        <v>32</v>
      </c>
      <c r="Y7" s="49">
        <v>38</v>
      </c>
      <c r="Z7" s="50">
        <v>8.1999999999999993</v>
      </c>
      <c r="AA7" s="51">
        <v>3</v>
      </c>
      <c r="AB7" s="52">
        <f>IF(W7="","",W7*X7*Y7/1000000)</f>
        <v>5.1071999999999999E-2</v>
      </c>
      <c r="AC7" s="53">
        <f>IF(AA7="","",65/AB7*AA7)</f>
        <v>3818.1390977443612</v>
      </c>
      <c r="AD7" s="54">
        <v>4000</v>
      </c>
      <c r="AE7" s="55">
        <f>IF(ISERROR(AD7/AC7),"",AD7/AC7)</f>
        <v>1.0476307692307691</v>
      </c>
      <c r="AF7" s="40" t="s">
        <v>108</v>
      </c>
      <c r="AG7" s="56">
        <v>0.22800000000000001</v>
      </c>
      <c r="AH7" s="55">
        <f>IF(ISERROR(S7*AG7),"",S7*AG7)</f>
        <v>1.5101298701298702</v>
      </c>
      <c r="AI7" s="55">
        <f>IF(ISERROR(T7+AE7+AH7),"",T7+AE7+AH7)</f>
        <v>9.1777606393606384</v>
      </c>
      <c r="AJ7" s="57">
        <v>0</v>
      </c>
      <c r="AK7" s="55">
        <f>IF(ISERROR(AW7*AJ7),"",AW7*AJ7)</f>
        <v>0</v>
      </c>
      <c r="AL7" s="57">
        <v>0</v>
      </c>
      <c r="AM7" s="55">
        <f>IF(ISERROR(AW7*AL7),"",AW7*AL7)</f>
        <v>0</v>
      </c>
      <c r="AN7" s="57">
        <v>0</v>
      </c>
      <c r="AO7" s="55">
        <f>IF(ISERROR(AW7*AN7),"",AW7*AN7)</f>
        <v>0</v>
      </c>
      <c r="AP7" s="55">
        <v>0</v>
      </c>
      <c r="AQ7" s="54">
        <v>0</v>
      </c>
      <c r="AR7" s="57">
        <v>0</v>
      </c>
      <c r="AS7" s="55">
        <f>IF(ISERROR(AW7*AR7),"",AW7*AR7)</f>
        <v>0</v>
      </c>
      <c r="AT7" s="55">
        <f>IF(ISERROR(AK7+AM7+AO7+AP7+AS7),"",AK7+AM7+AO7+AP7+AS7)</f>
        <v>0</v>
      </c>
      <c r="AU7" s="58">
        <f>AI7+AT7</f>
        <v>9.1777606393606384</v>
      </c>
      <c r="AV7" s="59">
        <f>IF(ISERROR((AW7-AU7)/AW7),"",(AW7-AU7)/AW7)</f>
        <v>0</v>
      </c>
      <c r="AW7" s="58">
        <f>AI7</f>
        <v>9.1777606393606384</v>
      </c>
      <c r="AX7" s="55">
        <f t="shared" ref="AX7:AX11" si="16">IF(ISERROR(AY7*(1-AZ7)),"",AY7*(1-AZ7))</f>
        <v>39.99</v>
      </c>
      <c r="AY7" s="60">
        <v>39.99</v>
      </c>
      <c r="AZ7" s="57"/>
      <c r="BA7" s="51">
        <v>156</v>
      </c>
    </row>
    <row r="8" spans="1:53" ht="66.599999999999994" customHeight="1" x14ac:dyDescent="0.25">
      <c r="A8" s="37">
        <v>2</v>
      </c>
      <c r="B8" s="61"/>
      <c r="C8" s="39"/>
      <c r="D8" s="40" t="s">
        <v>54</v>
      </c>
      <c r="E8" s="40"/>
      <c r="F8" s="40" t="s">
        <v>55</v>
      </c>
      <c r="G8" s="41" t="s">
        <v>100</v>
      </c>
      <c r="H8" s="40" t="s">
        <v>109</v>
      </c>
      <c r="I8" s="40" t="s">
        <v>110</v>
      </c>
      <c r="J8" s="42" t="s">
        <v>59</v>
      </c>
      <c r="K8" s="40" t="s">
        <v>111</v>
      </c>
      <c r="L8" s="40" t="s">
        <v>112</v>
      </c>
      <c r="M8" s="40" t="s">
        <v>113</v>
      </c>
      <c r="N8" s="43" t="s">
        <v>114</v>
      </c>
      <c r="O8" s="44"/>
      <c r="P8" s="40" t="s">
        <v>64</v>
      </c>
      <c r="Q8" s="45">
        <f>Q3</f>
        <v>68</v>
      </c>
      <c r="R8" s="46">
        <v>7.7</v>
      </c>
      <c r="S8" s="47">
        <f t="shared" si="15"/>
        <v>8.8311688311688314</v>
      </c>
      <c r="T8" s="47">
        <v>8.83</v>
      </c>
      <c r="U8" s="48"/>
      <c r="V8" s="40" t="s">
        <v>65</v>
      </c>
      <c r="W8" s="49">
        <v>42</v>
      </c>
      <c r="X8" s="49">
        <v>32</v>
      </c>
      <c r="Y8" s="49">
        <v>38</v>
      </c>
      <c r="Z8" s="50">
        <v>10.9</v>
      </c>
      <c r="AA8" s="51">
        <v>3</v>
      </c>
      <c r="AB8" s="52">
        <f>IF(W8="","",W8*X8*Y8/1000000)</f>
        <v>5.1071999999999999E-2</v>
      </c>
      <c r="AC8" s="53">
        <f>IF(AA8="","",65/AB8*AA8)</f>
        <v>3818.1390977443612</v>
      </c>
      <c r="AD8" s="54">
        <v>4000</v>
      </c>
      <c r="AE8" s="55">
        <f>IF(ISERROR(AD8/AC8),"",AD8/AC8)</f>
        <v>1.0476307692307691</v>
      </c>
      <c r="AF8" s="40" t="s">
        <v>98</v>
      </c>
      <c r="AG8" s="56">
        <v>0.22800000000000001</v>
      </c>
      <c r="AH8" s="55">
        <f>IF(ISERROR(S8*AG8),"",S8*AG8)</f>
        <v>2.0135064935064935</v>
      </c>
      <c r="AI8" s="55">
        <f>IF(ISERROR(T8+AE8+AH8),"",T8+AE8+AH8)</f>
        <v>11.891137262737264</v>
      </c>
      <c r="AJ8" s="57">
        <v>0</v>
      </c>
      <c r="AK8" s="55">
        <f>IF(ISERROR(AW8*AJ8),"",AW8*AJ8)</f>
        <v>0</v>
      </c>
      <c r="AL8" s="57">
        <v>0</v>
      </c>
      <c r="AM8" s="55">
        <f>IF(ISERROR(AW8*AL8),"",AW8*AL8)</f>
        <v>0</v>
      </c>
      <c r="AN8" s="57">
        <v>0</v>
      </c>
      <c r="AO8" s="55">
        <f>IF(ISERROR(AW8*AN8),"",AW8*AN8)</f>
        <v>0</v>
      </c>
      <c r="AP8" s="55">
        <v>0</v>
      </c>
      <c r="AQ8" s="54">
        <v>0</v>
      </c>
      <c r="AR8" s="57">
        <v>0</v>
      </c>
      <c r="AS8" s="55">
        <f>IF(ISERROR(AW8*AR8),"",AW8*AR8)</f>
        <v>0</v>
      </c>
      <c r="AT8" s="55">
        <f>IF(ISERROR(AK8+AM8+AO8+AP8+AS8),"",AK8+AM8+AO8+AP8+AS8)</f>
        <v>0</v>
      </c>
      <c r="AU8" s="58">
        <f>IF(ISERROR(AI8+AT8),"",AI8+AT8)</f>
        <v>11.891137262737264</v>
      </c>
      <c r="AV8" s="59">
        <f>IF(ISERROR((AW8-AU8)/AW8),"",(AW8-AU8)/AW8)</f>
        <v>0</v>
      </c>
      <c r="AW8" s="58">
        <f>AI8</f>
        <v>11.891137262737264</v>
      </c>
      <c r="AX8" s="55">
        <f t="shared" si="16"/>
        <v>49.99</v>
      </c>
      <c r="AY8" s="60">
        <v>49.99</v>
      </c>
      <c r="AZ8" s="57"/>
      <c r="BA8" s="51">
        <v>678</v>
      </c>
    </row>
    <row r="9" spans="1:53" ht="66.599999999999994" customHeight="1" x14ac:dyDescent="0.25">
      <c r="A9" s="37">
        <v>3</v>
      </c>
      <c r="B9" s="62"/>
      <c r="C9" s="39"/>
      <c r="D9" s="40" t="s">
        <v>54</v>
      </c>
      <c r="E9" s="40"/>
      <c r="F9" s="40" t="s">
        <v>55</v>
      </c>
      <c r="G9" s="41" t="s">
        <v>56</v>
      </c>
      <c r="H9" s="40" t="s">
        <v>115</v>
      </c>
      <c r="I9" s="40" t="s">
        <v>116</v>
      </c>
      <c r="J9" s="42" t="s">
        <v>117</v>
      </c>
      <c r="K9" s="40" t="s">
        <v>118</v>
      </c>
      <c r="L9" s="40" t="s">
        <v>119</v>
      </c>
      <c r="M9" s="40" t="s">
        <v>120</v>
      </c>
      <c r="N9" s="43" t="s">
        <v>121</v>
      </c>
      <c r="O9" s="44"/>
      <c r="P9" s="40" t="s">
        <v>64</v>
      </c>
      <c r="Q9" s="45">
        <f>Q4</f>
        <v>76</v>
      </c>
      <c r="R9" s="46">
        <v>7.7</v>
      </c>
      <c r="S9" s="47">
        <f t="shared" si="15"/>
        <v>9.8701298701298708</v>
      </c>
      <c r="T9" s="47">
        <v>9.8699999999999992</v>
      </c>
      <c r="U9" s="48"/>
      <c r="V9" s="40" t="s">
        <v>65</v>
      </c>
      <c r="W9" s="49">
        <v>42</v>
      </c>
      <c r="X9" s="49">
        <v>32</v>
      </c>
      <c r="Y9" s="49">
        <v>38</v>
      </c>
      <c r="Z9" s="50">
        <v>12.4</v>
      </c>
      <c r="AA9" s="51">
        <v>3</v>
      </c>
      <c r="AB9" s="52">
        <f>IF(W9="","",W9*X9*Y9/1000000)</f>
        <v>5.1071999999999999E-2</v>
      </c>
      <c r="AC9" s="53">
        <f>IF(AA9="","",65/AB9*AA9)</f>
        <v>3818.1390977443612</v>
      </c>
      <c r="AD9" s="54">
        <v>4000</v>
      </c>
      <c r="AE9" s="55">
        <f>IF(ISERROR(AD9/AC9),"",AD9/AC9)</f>
        <v>1.0476307692307691</v>
      </c>
      <c r="AF9" s="40" t="s">
        <v>122</v>
      </c>
      <c r="AG9" s="56">
        <v>0.22800000000000001</v>
      </c>
      <c r="AH9" s="55">
        <f>IF(ISERROR(S9*AG9),"",S9*AG9)</f>
        <v>2.2503896103896106</v>
      </c>
      <c r="AI9" s="55">
        <f>IF(ISERROR(T9+AE9+AH9),"",T9+AE9+AH9)</f>
        <v>13.16802037962038</v>
      </c>
      <c r="AJ9" s="57">
        <v>0</v>
      </c>
      <c r="AK9" s="55">
        <f>IF(ISERROR(AW9*AJ9),"",AW9*AJ9)</f>
        <v>0</v>
      </c>
      <c r="AL9" s="57">
        <v>0</v>
      </c>
      <c r="AM9" s="55">
        <f>IF(ISERROR(AW9*AL9),"",AW9*AL9)</f>
        <v>0</v>
      </c>
      <c r="AN9" s="57">
        <v>0</v>
      </c>
      <c r="AO9" s="55">
        <f>IF(ISERROR(AW9*AN9),"",AW9*AN9)</f>
        <v>0</v>
      </c>
      <c r="AP9" s="55">
        <v>0</v>
      </c>
      <c r="AQ9" s="54">
        <v>0</v>
      </c>
      <c r="AR9" s="57">
        <v>0</v>
      </c>
      <c r="AS9" s="55">
        <f>IF(ISERROR(AW9*AR9),"",AW9*AR9)</f>
        <v>0</v>
      </c>
      <c r="AT9" s="55">
        <f>IF(ISERROR(AK9+AM9+AO9+AP9+AS9),"",AK9+AM9+AO9+AP9+AS9)</f>
        <v>0</v>
      </c>
      <c r="AU9" s="58">
        <f>IF(ISERROR(AI9+AT9),"",AI9+AT9)</f>
        <v>13.16802037962038</v>
      </c>
      <c r="AV9" s="59">
        <f>IF(ISERROR((AW9-AU9)/AW9),"",(AW9-AU9)/AW9)</f>
        <v>0</v>
      </c>
      <c r="AW9" s="58">
        <f>AI9</f>
        <v>13.16802037962038</v>
      </c>
      <c r="AX9" s="55">
        <f t="shared" si="16"/>
        <v>59.99</v>
      </c>
      <c r="AY9" s="60">
        <v>59.99</v>
      </c>
      <c r="AZ9" s="57"/>
      <c r="BA9" s="51">
        <v>456</v>
      </c>
    </row>
    <row r="10" spans="1:53" ht="103.15" customHeight="1" x14ac:dyDescent="0.25">
      <c r="A10" s="37">
        <v>4</v>
      </c>
      <c r="B10" s="38" t="s">
        <v>123</v>
      </c>
      <c r="C10" s="39"/>
      <c r="D10" s="40" t="s">
        <v>54</v>
      </c>
      <c r="E10" s="40"/>
      <c r="F10" s="40" t="s">
        <v>55</v>
      </c>
      <c r="G10" s="41" t="s">
        <v>124</v>
      </c>
      <c r="H10" s="40" t="s">
        <v>125</v>
      </c>
      <c r="I10" s="40" t="s">
        <v>126</v>
      </c>
      <c r="J10" s="42" t="s">
        <v>127</v>
      </c>
      <c r="K10" s="40" t="s">
        <v>87</v>
      </c>
      <c r="L10" s="40" t="s">
        <v>128</v>
      </c>
      <c r="M10" s="40" t="s">
        <v>129</v>
      </c>
      <c r="N10" s="43" t="s">
        <v>130</v>
      </c>
      <c r="O10" s="44"/>
      <c r="P10" s="40" t="s">
        <v>64</v>
      </c>
      <c r="Q10" s="45">
        <f>Q5</f>
        <v>119</v>
      </c>
      <c r="R10" s="46">
        <v>7.7</v>
      </c>
      <c r="S10" s="47">
        <f t="shared" si="15"/>
        <v>15.454545454545455</v>
      </c>
      <c r="T10" s="47">
        <v>15.45</v>
      </c>
      <c r="U10" s="48"/>
      <c r="V10" s="40" t="s">
        <v>65</v>
      </c>
      <c r="W10" s="49">
        <v>42</v>
      </c>
      <c r="X10" s="49">
        <v>32</v>
      </c>
      <c r="Y10" s="49">
        <v>57</v>
      </c>
      <c r="Z10" s="50">
        <v>12.4</v>
      </c>
      <c r="AA10" s="51">
        <v>3</v>
      </c>
      <c r="AB10" s="52">
        <f t="shared" ref="AB10:AB11" si="17">IF(W10="","",W10*X10*Y10/1000000)</f>
        <v>7.6607999999999996E-2</v>
      </c>
      <c r="AC10" s="53">
        <f t="shared" ref="AC10:AC11" si="18">IF(AA10="","",65/AB10*AA10)</f>
        <v>2545.4260651629074</v>
      </c>
      <c r="AD10" s="54">
        <v>4000</v>
      </c>
      <c r="AE10" s="55">
        <f t="shared" ref="AE10:AE11" si="19">IF(ISERROR(AD10/AC10),"",AD10/AC10)</f>
        <v>1.5714461538461537</v>
      </c>
      <c r="AF10" s="40" t="s">
        <v>122</v>
      </c>
      <c r="AG10" s="56">
        <v>0.22800000000000001</v>
      </c>
      <c r="AH10" s="55">
        <f t="shared" ref="AH10:AH11" si="20">IF(ISERROR(S10*AG10),"",S10*AG10)</f>
        <v>3.5236363636363639</v>
      </c>
      <c r="AI10" s="55">
        <f t="shared" ref="AI10:AI11" si="21">IF(ISERROR(T10+AE10+AH10),"",T10+AE10+AH10)</f>
        <v>20.545082517482516</v>
      </c>
      <c r="AJ10" s="57">
        <v>0</v>
      </c>
      <c r="AK10" s="55">
        <f t="shared" ref="AK10:AK11" si="22">IF(ISERROR(AW10*AJ10),"",AW10*AJ10)</f>
        <v>0</v>
      </c>
      <c r="AL10" s="57">
        <v>0</v>
      </c>
      <c r="AM10" s="55">
        <f t="shared" ref="AM10:AM11" si="23">IF(ISERROR(AW10*AL10),"",AW10*AL10)</f>
        <v>0</v>
      </c>
      <c r="AN10" s="57">
        <v>0</v>
      </c>
      <c r="AO10" s="55">
        <f t="shared" ref="AO10:AO11" si="24">IF(ISERROR(AW10*AN10),"",AW10*AN10)</f>
        <v>0</v>
      </c>
      <c r="AP10" s="55">
        <v>0</v>
      </c>
      <c r="AQ10" s="54">
        <v>0</v>
      </c>
      <c r="AR10" s="57">
        <v>0</v>
      </c>
      <c r="AS10" s="55">
        <f t="shared" ref="AS10:AS11" si="25">IF(ISERROR(AW10*AR10),"",AW10*AR10)</f>
        <v>0</v>
      </c>
      <c r="AT10" s="55">
        <f t="shared" ref="AT10:AT11" si="26">IF(ISERROR(AK10+AM10+AO10+AP10+AS10),"",AK10+AM10+AO10+AP10+AS10)</f>
        <v>0</v>
      </c>
      <c r="AU10" s="58">
        <f t="shared" ref="AU10:AU11" si="27">IF(ISERROR(AI10+AT10),"",AI10+AT10)</f>
        <v>20.545082517482516</v>
      </c>
      <c r="AV10" s="59">
        <f t="shared" ref="AV10:AV11" si="28">IF(ISERROR((AW10-AU10)/AW10),"",(AW10-AU10)/AW10)</f>
        <v>0</v>
      </c>
      <c r="AW10" s="58">
        <f t="shared" ref="AW10:AW11" si="29">AI10</f>
        <v>20.545082517482516</v>
      </c>
      <c r="AX10" s="55">
        <f t="shared" si="16"/>
        <v>69.989999999999995</v>
      </c>
      <c r="AY10" s="60">
        <v>69.989999999999995</v>
      </c>
      <c r="AZ10" s="57"/>
      <c r="BA10" s="51">
        <v>498</v>
      </c>
    </row>
    <row r="11" spans="1:53" ht="84.6" customHeight="1" x14ac:dyDescent="0.25">
      <c r="A11" s="37">
        <v>5</v>
      </c>
      <c r="B11" s="61"/>
      <c r="C11" s="39"/>
      <c r="D11" s="40" t="s">
        <v>54</v>
      </c>
      <c r="E11" s="40"/>
      <c r="F11" s="40" t="s">
        <v>55</v>
      </c>
      <c r="G11" s="41" t="s">
        <v>131</v>
      </c>
      <c r="H11" s="40" t="s">
        <v>132</v>
      </c>
      <c r="I11" s="40" t="s">
        <v>133</v>
      </c>
      <c r="J11" s="42" t="s">
        <v>134</v>
      </c>
      <c r="K11" s="40" t="s">
        <v>118</v>
      </c>
      <c r="L11" s="40" t="s">
        <v>135</v>
      </c>
      <c r="M11" s="40" t="s">
        <v>136</v>
      </c>
      <c r="N11" s="43" t="s">
        <v>137</v>
      </c>
      <c r="O11" s="44"/>
      <c r="P11" s="40" t="s">
        <v>64</v>
      </c>
      <c r="Q11" s="45">
        <f>Q6</f>
        <v>135</v>
      </c>
      <c r="R11" s="46">
        <v>7.7</v>
      </c>
      <c r="S11" s="47">
        <f t="shared" si="15"/>
        <v>17.532467532467532</v>
      </c>
      <c r="T11" s="47">
        <v>17.53</v>
      </c>
      <c r="U11" s="48"/>
      <c r="V11" s="40" t="s">
        <v>65</v>
      </c>
      <c r="W11" s="49">
        <v>42</v>
      </c>
      <c r="X11" s="49">
        <v>32</v>
      </c>
      <c r="Y11" s="49">
        <v>57</v>
      </c>
      <c r="Z11" s="50">
        <v>12.4</v>
      </c>
      <c r="AA11" s="51">
        <v>3</v>
      </c>
      <c r="AB11" s="52">
        <f t="shared" si="17"/>
        <v>7.6607999999999996E-2</v>
      </c>
      <c r="AC11" s="53">
        <f t="shared" si="18"/>
        <v>2545.4260651629074</v>
      </c>
      <c r="AD11" s="54">
        <v>4000</v>
      </c>
      <c r="AE11" s="55">
        <f t="shared" si="19"/>
        <v>1.5714461538461537</v>
      </c>
      <c r="AF11" s="40" t="s">
        <v>98</v>
      </c>
      <c r="AG11" s="56">
        <v>0.22800000000000001</v>
      </c>
      <c r="AH11" s="55">
        <f t="shared" si="20"/>
        <v>3.9974025974025973</v>
      </c>
      <c r="AI11" s="55">
        <f t="shared" si="21"/>
        <v>23.098848751248752</v>
      </c>
      <c r="AJ11" s="57">
        <v>0</v>
      </c>
      <c r="AK11" s="55">
        <f t="shared" si="22"/>
        <v>0</v>
      </c>
      <c r="AL11" s="57">
        <v>0</v>
      </c>
      <c r="AM11" s="55">
        <f t="shared" si="23"/>
        <v>0</v>
      </c>
      <c r="AN11" s="57">
        <v>0</v>
      </c>
      <c r="AO11" s="55">
        <f t="shared" si="24"/>
        <v>0</v>
      </c>
      <c r="AP11" s="55">
        <v>0</v>
      </c>
      <c r="AQ11" s="54">
        <v>0</v>
      </c>
      <c r="AR11" s="57">
        <v>0</v>
      </c>
      <c r="AS11" s="55">
        <f t="shared" si="25"/>
        <v>0</v>
      </c>
      <c r="AT11" s="55">
        <f t="shared" si="26"/>
        <v>0</v>
      </c>
      <c r="AU11" s="58">
        <f t="shared" si="27"/>
        <v>23.098848751248752</v>
      </c>
      <c r="AV11" s="59">
        <f t="shared" si="28"/>
        <v>0</v>
      </c>
      <c r="AW11" s="58">
        <f t="shared" si="29"/>
        <v>23.098848751248752</v>
      </c>
      <c r="AX11" s="55">
        <f t="shared" si="16"/>
        <v>79.989999999999995</v>
      </c>
      <c r="AY11" s="60">
        <v>79.989999999999995</v>
      </c>
      <c r="AZ11" s="57"/>
      <c r="BA11" s="51">
        <v>345</v>
      </c>
    </row>
    <row r="12" spans="1:53" ht="66.599999999999994" customHeight="1" x14ac:dyDescent="0.25">
      <c r="A12" s="37">
        <v>1</v>
      </c>
      <c r="B12" s="38" t="s">
        <v>138</v>
      </c>
      <c r="C12" s="39"/>
      <c r="D12" s="40" t="s">
        <v>54</v>
      </c>
      <c r="E12" s="40"/>
      <c r="F12" s="40" t="s">
        <v>55</v>
      </c>
      <c r="G12" s="41" t="s">
        <v>131</v>
      </c>
      <c r="H12" s="40" t="s">
        <v>139</v>
      </c>
      <c r="I12" s="40" t="s">
        <v>140</v>
      </c>
      <c r="J12" s="42" t="s">
        <v>59</v>
      </c>
      <c r="K12" s="40" t="s">
        <v>111</v>
      </c>
      <c r="L12" s="40" t="s">
        <v>141</v>
      </c>
      <c r="M12" s="40" t="s">
        <v>142</v>
      </c>
      <c r="N12" s="43" t="s">
        <v>143</v>
      </c>
      <c r="O12" s="44"/>
      <c r="P12" s="40" t="s">
        <v>64</v>
      </c>
      <c r="Q12" s="45">
        <f>Q2</f>
        <v>51</v>
      </c>
      <c r="R12" s="46">
        <v>7.7</v>
      </c>
      <c r="S12" s="47">
        <f t="shared" ref="S12:S16" si="30">Q12/R12</f>
        <v>6.6233766233766236</v>
      </c>
      <c r="T12" s="47">
        <v>6.62</v>
      </c>
      <c r="U12" s="48"/>
      <c r="V12" s="40" t="s">
        <v>65</v>
      </c>
      <c r="W12" s="49">
        <v>42</v>
      </c>
      <c r="X12" s="49">
        <v>32</v>
      </c>
      <c r="Y12" s="49">
        <v>38</v>
      </c>
      <c r="Z12" s="50">
        <v>8.1999999999999993</v>
      </c>
      <c r="AA12" s="51">
        <v>3</v>
      </c>
      <c r="AB12" s="52">
        <f>IF(W12="","",W12*X12*Y12/1000000)</f>
        <v>5.1071999999999999E-2</v>
      </c>
      <c r="AC12" s="53">
        <f>IF(AA12="","",65/AB12*AA12)</f>
        <v>3818.1390977443612</v>
      </c>
      <c r="AD12" s="54">
        <v>4000</v>
      </c>
      <c r="AE12" s="55">
        <f>IF(ISERROR(AD12/AC12),"",AD12/AC12)</f>
        <v>1.0476307692307691</v>
      </c>
      <c r="AF12" s="40" t="s">
        <v>144</v>
      </c>
      <c r="AG12" s="56">
        <v>0.22800000000000001</v>
      </c>
      <c r="AH12" s="55">
        <f>IF(ISERROR(S12*AG12),"",S12*AG12)</f>
        <v>1.5101298701298702</v>
      </c>
      <c r="AI12" s="55">
        <f>IF(ISERROR(T12+AE12+AH12),"",T12+AE12+AH12)</f>
        <v>9.1777606393606384</v>
      </c>
      <c r="AJ12" s="57">
        <v>0</v>
      </c>
      <c r="AK12" s="55">
        <f>IF(ISERROR(AW12*AJ12),"",AW12*AJ12)</f>
        <v>0</v>
      </c>
      <c r="AL12" s="57">
        <v>0</v>
      </c>
      <c r="AM12" s="55">
        <f>IF(ISERROR(AW12*AL12),"",AW12*AL12)</f>
        <v>0</v>
      </c>
      <c r="AN12" s="57">
        <v>0</v>
      </c>
      <c r="AO12" s="55">
        <f>IF(ISERROR(AW12*AN12),"",AW12*AN12)</f>
        <v>0</v>
      </c>
      <c r="AP12" s="55">
        <v>0</v>
      </c>
      <c r="AQ12" s="54">
        <v>0</v>
      </c>
      <c r="AR12" s="57">
        <v>0</v>
      </c>
      <c r="AS12" s="55">
        <f>IF(ISERROR(AW12*AR12),"",AW12*AR12)</f>
        <v>0</v>
      </c>
      <c r="AT12" s="55">
        <f>IF(ISERROR(AK12+AM12+AO12+AP12+AS12),"",AK12+AM12+AO12+AP12+AS12)</f>
        <v>0</v>
      </c>
      <c r="AU12" s="58">
        <f>AI12+AT12</f>
        <v>9.1777606393606384</v>
      </c>
      <c r="AV12" s="59">
        <f>IF(ISERROR((AW12-AU12)/AW12),"",(AW12-AU12)/AW12)</f>
        <v>0</v>
      </c>
      <c r="AW12" s="58">
        <f>AI12</f>
        <v>9.1777606393606384</v>
      </c>
      <c r="AX12" s="55">
        <f t="shared" ref="AX12:AX16" si="31">IF(ISERROR(AY12*(1-AZ12)),"",AY12*(1-AZ12))</f>
        <v>39.99</v>
      </c>
      <c r="AY12" s="60">
        <v>39.99</v>
      </c>
      <c r="AZ12" s="57"/>
      <c r="BA12" s="51">
        <v>135</v>
      </c>
    </row>
    <row r="13" spans="1:53" ht="66.599999999999994" customHeight="1" x14ac:dyDescent="0.25">
      <c r="A13" s="37">
        <v>2</v>
      </c>
      <c r="B13" s="61"/>
      <c r="C13" s="39"/>
      <c r="D13" s="40" t="s">
        <v>54</v>
      </c>
      <c r="E13" s="40"/>
      <c r="F13" s="40" t="s">
        <v>55</v>
      </c>
      <c r="G13" s="41" t="s">
        <v>131</v>
      </c>
      <c r="H13" s="40" t="s">
        <v>145</v>
      </c>
      <c r="I13" s="40" t="s">
        <v>146</v>
      </c>
      <c r="J13" s="42" t="s">
        <v>147</v>
      </c>
      <c r="K13" s="40" t="s">
        <v>104</v>
      </c>
      <c r="L13" s="40" t="s">
        <v>112</v>
      </c>
      <c r="M13" s="40" t="s">
        <v>148</v>
      </c>
      <c r="N13" s="43" t="s">
        <v>149</v>
      </c>
      <c r="O13" s="44"/>
      <c r="P13" s="40" t="s">
        <v>64</v>
      </c>
      <c r="Q13" s="45">
        <f>Q3</f>
        <v>68</v>
      </c>
      <c r="R13" s="46">
        <v>7.7</v>
      </c>
      <c r="S13" s="47">
        <f t="shared" si="30"/>
        <v>8.8311688311688314</v>
      </c>
      <c r="T13" s="47">
        <v>8.83</v>
      </c>
      <c r="U13" s="48"/>
      <c r="V13" s="40" t="s">
        <v>65</v>
      </c>
      <c r="W13" s="49">
        <v>42</v>
      </c>
      <c r="X13" s="49">
        <v>32</v>
      </c>
      <c r="Y13" s="49">
        <v>38</v>
      </c>
      <c r="Z13" s="50">
        <v>10.9</v>
      </c>
      <c r="AA13" s="51">
        <v>3</v>
      </c>
      <c r="AB13" s="52">
        <f>IF(W13="","",W13*X13*Y13/1000000)</f>
        <v>5.1071999999999999E-2</v>
      </c>
      <c r="AC13" s="53">
        <f>IF(AA13="","",65/AB13*AA13)</f>
        <v>3818.1390977443612</v>
      </c>
      <c r="AD13" s="54">
        <v>4000</v>
      </c>
      <c r="AE13" s="55">
        <f>IF(ISERROR(AD13/AC13),"",AD13/AC13)</f>
        <v>1.0476307692307691</v>
      </c>
      <c r="AF13" s="40" t="s">
        <v>144</v>
      </c>
      <c r="AG13" s="56">
        <v>0.22800000000000001</v>
      </c>
      <c r="AH13" s="55">
        <f>IF(ISERROR(S13*AG13),"",S13*AG13)</f>
        <v>2.0135064935064935</v>
      </c>
      <c r="AI13" s="55">
        <f>IF(ISERROR(T13+AE13+AH13),"",T13+AE13+AH13)</f>
        <v>11.891137262737264</v>
      </c>
      <c r="AJ13" s="57">
        <v>0</v>
      </c>
      <c r="AK13" s="55">
        <f>IF(ISERROR(AW13*AJ13),"",AW13*AJ13)</f>
        <v>0</v>
      </c>
      <c r="AL13" s="57">
        <v>0</v>
      </c>
      <c r="AM13" s="55">
        <f>IF(ISERROR(AW13*AL13),"",AW13*AL13)</f>
        <v>0</v>
      </c>
      <c r="AN13" s="57">
        <v>0</v>
      </c>
      <c r="AO13" s="55">
        <f>IF(ISERROR(AW13*AN13),"",AW13*AN13)</f>
        <v>0</v>
      </c>
      <c r="AP13" s="55">
        <v>0</v>
      </c>
      <c r="AQ13" s="54">
        <v>0</v>
      </c>
      <c r="AR13" s="57">
        <v>0</v>
      </c>
      <c r="AS13" s="55">
        <f>IF(ISERROR(AW13*AR13),"",AW13*AR13)</f>
        <v>0</v>
      </c>
      <c r="AT13" s="55">
        <f>IF(ISERROR(AK13+AM13+AO13+AP13+AS13),"",AK13+AM13+AO13+AP13+AS13)</f>
        <v>0</v>
      </c>
      <c r="AU13" s="58">
        <f>IF(ISERROR(AI13+AT13),"",AI13+AT13)</f>
        <v>11.891137262737264</v>
      </c>
      <c r="AV13" s="59">
        <f>IF(ISERROR((AW13-AU13)/AW13),"",(AW13-AU13)/AW13)</f>
        <v>0</v>
      </c>
      <c r="AW13" s="58">
        <f>AI13</f>
        <v>11.891137262737264</v>
      </c>
      <c r="AX13" s="55">
        <f t="shared" si="31"/>
        <v>49.99</v>
      </c>
      <c r="AY13" s="60">
        <v>49.99</v>
      </c>
      <c r="AZ13" s="57"/>
      <c r="BA13" s="51">
        <v>567</v>
      </c>
    </row>
    <row r="14" spans="1:53" ht="66.599999999999994" customHeight="1" x14ac:dyDescent="0.25">
      <c r="A14" s="37">
        <v>3</v>
      </c>
      <c r="B14" s="62"/>
      <c r="C14" s="39"/>
      <c r="D14" s="40" t="s">
        <v>54</v>
      </c>
      <c r="E14" s="40"/>
      <c r="F14" s="40" t="s">
        <v>55</v>
      </c>
      <c r="G14" s="41" t="s">
        <v>150</v>
      </c>
      <c r="H14" s="40" t="s">
        <v>151</v>
      </c>
      <c r="I14" s="40" t="s">
        <v>146</v>
      </c>
      <c r="J14" s="42" t="s">
        <v>152</v>
      </c>
      <c r="K14" s="40" t="s">
        <v>111</v>
      </c>
      <c r="L14" s="40" t="s">
        <v>119</v>
      </c>
      <c r="M14" s="40" t="s">
        <v>129</v>
      </c>
      <c r="N14" s="43" t="s">
        <v>153</v>
      </c>
      <c r="O14" s="44"/>
      <c r="P14" s="40" t="s">
        <v>64</v>
      </c>
      <c r="Q14" s="45">
        <f>Q4</f>
        <v>76</v>
      </c>
      <c r="R14" s="46">
        <v>7.7</v>
      </c>
      <c r="S14" s="47">
        <f t="shared" si="30"/>
        <v>9.8701298701298708</v>
      </c>
      <c r="T14" s="47">
        <v>9.8699999999999992</v>
      </c>
      <c r="U14" s="48"/>
      <c r="V14" s="40" t="s">
        <v>65</v>
      </c>
      <c r="W14" s="49">
        <v>42</v>
      </c>
      <c r="X14" s="49">
        <v>32</v>
      </c>
      <c r="Y14" s="49">
        <v>38</v>
      </c>
      <c r="Z14" s="50">
        <v>12.4</v>
      </c>
      <c r="AA14" s="51">
        <v>3</v>
      </c>
      <c r="AB14" s="52">
        <f>IF(W14="","",W14*X14*Y14/1000000)</f>
        <v>5.1071999999999999E-2</v>
      </c>
      <c r="AC14" s="53">
        <f>IF(AA14="","",65/AB14*AA14)</f>
        <v>3818.1390977443612</v>
      </c>
      <c r="AD14" s="54">
        <v>4000</v>
      </c>
      <c r="AE14" s="55">
        <f>IF(ISERROR(AD14/AC14),"",AD14/AC14)</f>
        <v>1.0476307692307691</v>
      </c>
      <c r="AF14" s="40" t="s">
        <v>154</v>
      </c>
      <c r="AG14" s="56">
        <v>0.22800000000000001</v>
      </c>
      <c r="AH14" s="55">
        <f>IF(ISERROR(S14*AG14),"",S14*AG14)</f>
        <v>2.2503896103896106</v>
      </c>
      <c r="AI14" s="55">
        <f>IF(ISERROR(T14+AE14+AH14),"",T14+AE14+AH14)</f>
        <v>13.16802037962038</v>
      </c>
      <c r="AJ14" s="57">
        <v>0</v>
      </c>
      <c r="AK14" s="55">
        <f>IF(ISERROR(AW14*AJ14),"",AW14*AJ14)</f>
        <v>0</v>
      </c>
      <c r="AL14" s="57">
        <v>0</v>
      </c>
      <c r="AM14" s="55">
        <f>IF(ISERROR(AW14*AL14),"",AW14*AL14)</f>
        <v>0</v>
      </c>
      <c r="AN14" s="57">
        <v>0</v>
      </c>
      <c r="AO14" s="55">
        <f>IF(ISERROR(AW14*AN14),"",AW14*AN14)</f>
        <v>0</v>
      </c>
      <c r="AP14" s="55">
        <v>0</v>
      </c>
      <c r="AQ14" s="54">
        <v>0</v>
      </c>
      <c r="AR14" s="57">
        <v>0</v>
      </c>
      <c r="AS14" s="55">
        <f>IF(ISERROR(AW14*AR14),"",AW14*AR14)</f>
        <v>0</v>
      </c>
      <c r="AT14" s="55">
        <f>IF(ISERROR(AK14+AM14+AO14+AP14+AS14),"",AK14+AM14+AO14+AP14+AS14)</f>
        <v>0</v>
      </c>
      <c r="AU14" s="58">
        <f>IF(ISERROR(AI14+AT14),"",AI14+AT14)</f>
        <v>13.16802037962038</v>
      </c>
      <c r="AV14" s="59">
        <f>IF(ISERROR((AW14-AU14)/AW14),"",(AW14-AU14)/AW14)</f>
        <v>0</v>
      </c>
      <c r="AW14" s="58">
        <f>AI14</f>
        <v>13.16802037962038</v>
      </c>
      <c r="AX14" s="55">
        <f t="shared" si="31"/>
        <v>59.99</v>
      </c>
      <c r="AY14" s="60">
        <v>59.99</v>
      </c>
      <c r="AZ14" s="57"/>
      <c r="BA14" s="51">
        <v>387</v>
      </c>
    </row>
    <row r="15" spans="1:53" ht="103.15" customHeight="1" x14ac:dyDescent="0.25">
      <c r="A15" s="37">
        <v>4</v>
      </c>
      <c r="B15" s="38" t="s">
        <v>155</v>
      </c>
      <c r="C15" s="39"/>
      <c r="D15" s="40" t="s">
        <v>54</v>
      </c>
      <c r="E15" s="40"/>
      <c r="F15" s="40" t="s">
        <v>55</v>
      </c>
      <c r="G15" s="41" t="s">
        <v>156</v>
      </c>
      <c r="H15" s="40" t="s">
        <v>157</v>
      </c>
      <c r="I15" s="40" t="s">
        <v>126</v>
      </c>
      <c r="J15" s="42" t="s">
        <v>127</v>
      </c>
      <c r="K15" s="40" t="s">
        <v>158</v>
      </c>
      <c r="L15" s="40" t="s">
        <v>159</v>
      </c>
      <c r="M15" s="40" t="s">
        <v>160</v>
      </c>
      <c r="N15" s="43" t="s">
        <v>161</v>
      </c>
      <c r="O15" s="44"/>
      <c r="P15" s="40" t="s">
        <v>64</v>
      </c>
      <c r="Q15" s="45">
        <f>Q5</f>
        <v>119</v>
      </c>
      <c r="R15" s="46">
        <v>7.7</v>
      </c>
      <c r="S15" s="47">
        <f t="shared" si="30"/>
        <v>15.454545454545455</v>
      </c>
      <c r="T15" s="47">
        <v>15.45</v>
      </c>
      <c r="U15" s="48"/>
      <c r="V15" s="40" t="s">
        <v>65</v>
      </c>
      <c r="W15" s="49">
        <v>42</v>
      </c>
      <c r="X15" s="49">
        <v>32</v>
      </c>
      <c r="Y15" s="49">
        <v>57</v>
      </c>
      <c r="Z15" s="50">
        <v>12.4</v>
      </c>
      <c r="AA15" s="51">
        <v>3</v>
      </c>
      <c r="AB15" s="52">
        <f t="shared" ref="AB15:AB16" si="32">IF(W15="","",W15*X15*Y15/1000000)</f>
        <v>7.6607999999999996E-2</v>
      </c>
      <c r="AC15" s="53">
        <f t="shared" ref="AC15:AC16" si="33">IF(AA15="","",65/AB15*AA15)</f>
        <v>2545.4260651629074</v>
      </c>
      <c r="AD15" s="54">
        <v>4000</v>
      </c>
      <c r="AE15" s="55">
        <f t="shared" ref="AE15:AE16" si="34">IF(ISERROR(AD15/AC15),"",AD15/AC15)</f>
        <v>1.5714461538461537</v>
      </c>
      <c r="AF15" s="40" t="s">
        <v>144</v>
      </c>
      <c r="AG15" s="56">
        <v>0.22800000000000001</v>
      </c>
      <c r="AH15" s="55">
        <f t="shared" ref="AH15:AH16" si="35">IF(ISERROR(S15*AG15),"",S15*AG15)</f>
        <v>3.5236363636363639</v>
      </c>
      <c r="AI15" s="55">
        <f t="shared" ref="AI15:AI16" si="36">IF(ISERROR(T15+AE15+AH15),"",T15+AE15+AH15)</f>
        <v>20.545082517482516</v>
      </c>
      <c r="AJ15" s="57">
        <v>0</v>
      </c>
      <c r="AK15" s="55">
        <f t="shared" ref="AK15:AK16" si="37">IF(ISERROR(AW15*AJ15),"",AW15*AJ15)</f>
        <v>0</v>
      </c>
      <c r="AL15" s="57">
        <v>0</v>
      </c>
      <c r="AM15" s="55">
        <f t="shared" ref="AM15:AM16" si="38">IF(ISERROR(AW15*AL15),"",AW15*AL15)</f>
        <v>0</v>
      </c>
      <c r="AN15" s="57">
        <v>0</v>
      </c>
      <c r="AO15" s="55">
        <f t="shared" ref="AO15:AO16" si="39">IF(ISERROR(AW15*AN15),"",AW15*AN15)</f>
        <v>0</v>
      </c>
      <c r="AP15" s="55">
        <v>0</v>
      </c>
      <c r="AQ15" s="54">
        <v>0</v>
      </c>
      <c r="AR15" s="57">
        <v>0</v>
      </c>
      <c r="AS15" s="55">
        <f t="shared" ref="AS15:AS16" si="40">IF(ISERROR(AW15*AR15),"",AW15*AR15)</f>
        <v>0</v>
      </c>
      <c r="AT15" s="55">
        <f t="shared" ref="AT15:AT16" si="41">IF(ISERROR(AK15+AM15+AO15+AP15+AS15),"",AK15+AM15+AO15+AP15+AS15)</f>
        <v>0</v>
      </c>
      <c r="AU15" s="58">
        <f t="shared" ref="AU15:AU16" si="42">IF(ISERROR(AI15+AT15),"",AI15+AT15)</f>
        <v>20.545082517482516</v>
      </c>
      <c r="AV15" s="59">
        <f t="shared" ref="AV15:AV16" si="43">IF(ISERROR((AW15-AU15)/AW15),"",(AW15-AU15)/AW15)</f>
        <v>0</v>
      </c>
      <c r="AW15" s="58">
        <f t="shared" ref="AW15:AW16" si="44">AI15</f>
        <v>20.545082517482516</v>
      </c>
      <c r="AX15" s="55">
        <f t="shared" si="31"/>
        <v>69.989999999999995</v>
      </c>
      <c r="AY15" s="60">
        <v>69.989999999999995</v>
      </c>
      <c r="AZ15" s="57"/>
      <c r="BA15" s="51">
        <v>438</v>
      </c>
    </row>
    <row r="16" spans="1:53" ht="84.6" customHeight="1" x14ac:dyDescent="0.25">
      <c r="A16" s="37">
        <v>5</v>
      </c>
      <c r="B16" s="62"/>
      <c r="C16" s="39"/>
      <c r="D16" s="40" t="s">
        <v>54</v>
      </c>
      <c r="E16" s="40"/>
      <c r="F16" s="40" t="s">
        <v>55</v>
      </c>
      <c r="G16" s="41" t="s">
        <v>124</v>
      </c>
      <c r="H16" s="40" t="s">
        <v>162</v>
      </c>
      <c r="I16" s="40" t="s">
        <v>163</v>
      </c>
      <c r="J16" s="42" t="s">
        <v>95</v>
      </c>
      <c r="K16" s="40" t="s">
        <v>118</v>
      </c>
      <c r="L16" s="40" t="s">
        <v>164</v>
      </c>
      <c r="M16" s="40" t="s">
        <v>165</v>
      </c>
      <c r="N16" s="43" t="s">
        <v>166</v>
      </c>
      <c r="O16" s="44"/>
      <c r="P16" s="40" t="s">
        <v>64</v>
      </c>
      <c r="Q16" s="45">
        <f>Q6</f>
        <v>135</v>
      </c>
      <c r="R16" s="46">
        <v>7.7</v>
      </c>
      <c r="S16" s="47">
        <f t="shared" si="30"/>
        <v>17.532467532467532</v>
      </c>
      <c r="T16" s="47">
        <v>17.53</v>
      </c>
      <c r="U16" s="48"/>
      <c r="V16" s="40" t="s">
        <v>65</v>
      </c>
      <c r="W16" s="49">
        <v>42</v>
      </c>
      <c r="X16" s="49">
        <v>32</v>
      </c>
      <c r="Y16" s="49">
        <v>57</v>
      </c>
      <c r="Z16" s="50">
        <v>12.4</v>
      </c>
      <c r="AA16" s="51">
        <v>3</v>
      </c>
      <c r="AB16" s="52">
        <f t="shared" si="32"/>
        <v>7.6607999999999996E-2</v>
      </c>
      <c r="AC16" s="53">
        <f t="shared" si="33"/>
        <v>2545.4260651629074</v>
      </c>
      <c r="AD16" s="54">
        <v>4000</v>
      </c>
      <c r="AE16" s="55">
        <f t="shared" si="34"/>
        <v>1.5714461538461537</v>
      </c>
      <c r="AF16" s="40" t="s">
        <v>98</v>
      </c>
      <c r="AG16" s="56">
        <v>0.22800000000000001</v>
      </c>
      <c r="AH16" s="55">
        <f t="shared" si="35"/>
        <v>3.9974025974025973</v>
      </c>
      <c r="AI16" s="55">
        <f t="shared" si="36"/>
        <v>23.098848751248752</v>
      </c>
      <c r="AJ16" s="57">
        <v>0</v>
      </c>
      <c r="AK16" s="55">
        <f t="shared" si="37"/>
        <v>0</v>
      </c>
      <c r="AL16" s="57">
        <v>0</v>
      </c>
      <c r="AM16" s="55">
        <f t="shared" si="38"/>
        <v>0</v>
      </c>
      <c r="AN16" s="57">
        <v>0</v>
      </c>
      <c r="AO16" s="55">
        <f t="shared" si="39"/>
        <v>0</v>
      </c>
      <c r="AP16" s="55">
        <v>0</v>
      </c>
      <c r="AQ16" s="54">
        <v>0</v>
      </c>
      <c r="AR16" s="57">
        <v>0</v>
      </c>
      <c r="AS16" s="55">
        <f t="shared" si="40"/>
        <v>0</v>
      </c>
      <c r="AT16" s="55">
        <f t="shared" si="41"/>
        <v>0</v>
      </c>
      <c r="AU16" s="58">
        <f t="shared" si="42"/>
        <v>23.098848751248752</v>
      </c>
      <c r="AV16" s="59">
        <f t="shared" si="43"/>
        <v>0</v>
      </c>
      <c r="AW16" s="58">
        <f t="shared" si="44"/>
        <v>23.098848751248752</v>
      </c>
      <c r="AX16" s="55">
        <f t="shared" si="31"/>
        <v>79.989999999999995</v>
      </c>
      <c r="AY16" s="60">
        <v>79.989999999999995</v>
      </c>
      <c r="AZ16" s="57"/>
      <c r="BA16" s="51">
        <v>306</v>
      </c>
    </row>
  </sheetData>
  <sheetProtection insertRows="0" deleteRows="0" sort="0"/>
  <protectedRanges>
    <protectedRange sqref="A17:J153 L17:BA153" name="Range1"/>
    <protectedRange sqref="K17:K151" name="Range1_1"/>
    <protectedRange sqref="O2:R4 A12:C16 O7:R16 O5:P6 R5:R6 A7:C11 L2:M16 A2:C6 Z2:AE16 U2:V16 E2:G16 AG2:BA16" name="Range1_3"/>
    <protectedRange sqref="H2:J16" name="Range1_4_1"/>
    <protectedRange sqref="K2:K16" name="Range1_1_2_1"/>
    <protectedRange sqref="Q5:Q6" name="Range1_7_1"/>
    <protectedRange sqref="AF2:AF16" name="Range1_2_1"/>
    <protectedRange sqref="D2:D6 D7:D11 D12:D16" name="Range1_6"/>
    <protectedRange sqref="S2:T6 S7:T11 S12:T16" name="Range1_12"/>
  </protectedRanges>
  <mergeCells count="6">
    <mergeCell ref="B5:B6"/>
    <mergeCell ref="B7:B9"/>
    <mergeCell ref="B10:B11"/>
    <mergeCell ref="B12:B14"/>
    <mergeCell ref="B15:B16"/>
    <mergeCell ref="B2:B4"/>
  </mergeCells>
  <phoneticPr fontId="2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2026-03-25T06:17:30Z</dcterms:created>
  <dcterms:modified xsi:type="dcterms:W3CDTF">2026-03-25T06:18:12Z</dcterms:modified>
</cp:coreProperties>
</file>