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021BPB">'[1]021BPB'!$B$33</definedName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[3]BUYERS!$C$1:$C$277</definedName>
    <definedName name="CASEPACK">[3]LISTS!$I$3:$I$4</definedName>
    <definedName name="CAT">#REF!</definedName>
    <definedName name="CATEGORY">[4]Sheet1!$DW$2:$DW$3</definedName>
    <definedName name="CBF">[3]LISTS!$G$2</definedName>
    <definedName name="CBM">[3]LISTS!$G$4</definedName>
    <definedName name="CH">'[2]COMMON ATTR'!$C$4:$C$249</definedName>
    <definedName name="CLASS">#REF!</definedName>
    <definedName name="CNT_CODE">[3]LISTS!$D$9:$E$43</definedName>
    <definedName name="COLOR">[3]!Table114[COLOR]</definedName>
    <definedName name="COLOR_CODE_LIST">[3]!Table114[COLOR Code]</definedName>
    <definedName name="COLOR_ID">#REF!</definedName>
    <definedName name="COLOR_LIST">[3]!Table114[#All]</definedName>
    <definedName name="colour">#REF!</definedName>
    <definedName name="COLUMN">'[2]PT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[3]LISTS!$O$9:$O$18</definedName>
    <definedName name="CON">'[5]317-TOP'!#REF!</definedName>
    <definedName name="CONS">#REF!</definedName>
    <definedName name="CONTSIZE">'[3]PORT LIST &amp; CONTAINER INFO'!$E$5:$I$8</definedName>
    <definedName name="COO">#REF!</definedName>
    <definedName name="COUNTRY">[3]LISTS!$D$9:$D$43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[4]Sheet1!$EC$2:$EC$3</definedName>
    <definedName name="FREIGHT">#REF!</definedName>
    <definedName name="FREIGHT_CONTAINER">[3]LISTS!$P$1:$V$1</definedName>
    <definedName name="FREIGHT_TERMS">#REF!</definedName>
    <definedName name="FREIGHTCUBE">#REF!</definedName>
    <definedName name="Gold1">#REF!</definedName>
    <definedName name="H">#REF!</definedName>
    <definedName name="HBC">'[6]Spec Sheet'!#REF!</definedName>
    <definedName name="HEADER">#REF!</definedName>
    <definedName name="help">#REF!</definedName>
    <definedName name="here">#REF!</definedName>
    <definedName name="Home_Décor">#REF!</definedName>
    <definedName name="Home_Décor.">#REF!</definedName>
    <definedName name="HTS_CODE">#REF!</definedName>
    <definedName name="i">'[7] Projected 2006 VS. 2005'!#REF!</definedName>
    <definedName name="IAN">'[8]FLASH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[9]Sheet1!$A$2</definedName>
    <definedName name="LOAD">#REF!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'[3]PORT LIST &amp; CONTAINER INFO'!$G$6</definedName>
    <definedName name="MAX_40_CBM">'[3]PORT LIST &amp; CONTAINER INFO'!$I$6</definedName>
    <definedName name="MAX_40HC">'[3]PORT LIST &amp; CONTAINER INFO'!$G$7</definedName>
    <definedName name="MAX_40HC_CBM">'[3]PORT LIST &amp; CONTAINER INFO'!$I$7</definedName>
    <definedName name="mia">#REF!</definedName>
    <definedName name="MIN_40">'[3]PORT LIST &amp; CONTAINER INFO'!$F$6</definedName>
    <definedName name="MIN_40CBM">'[3]PORT LIST &amp; CONTAINER INFO'!$H$6</definedName>
    <definedName name="MIN_40HC">'[3]PORT LIST &amp; CONTAINER INFO'!$F$7</definedName>
    <definedName name="MIN_40HC_CBM">'[3]PORT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[10]Sheet1!$A$1:$C$65536</definedName>
    <definedName name="one">#REF!</definedName>
    <definedName name="OTB_MON">[3]!Table14[OTB MONTH]</definedName>
    <definedName name="Outdoor">#REF!</definedName>
    <definedName name="PACK">[4]Sheet1!$EE$2:$EE$3</definedName>
    <definedName name="PACK_METHOD">[3]LISTS!$L$21:$L$24</definedName>
    <definedName name="PACKAGING">[3]LISTS!$A$9:$A$61</definedName>
    <definedName name="PACKTYPE">[3]LISTS!$A$2:$A$4</definedName>
    <definedName name="PAY_METHOD">#REF!</definedName>
    <definedName name="PAY_TERMS">#REF!</definedName>
    <definedName name="PAYMENT">[3]LISTS!$L$9:$L$12</definedName>
    <definedName name="PAYMENT_METHOD">[3]LISTS!$L$9:$M$11</definedName>
    <definedName name="Pet_Care">#REF!</definedName>
    <definedName name="Pillow_Shams">#REF!</definedName>
    <definedName name="Pillowcases">#REF!</definedName>
    <definedName name="PL">'[11]UNIQUE ATTR 2'!#REF!</definedName>
    <definedName name="PORT_DEST">[3]!Table110[Discharge Port]</definedName>
    <definedName name="PORT_DEST_CODE">[3]!Table110[#Data]</definedName>
    <definedName name="PORT_DISCHARGE">#REF!</definedName>
    <definedName name="PORT_IFF">[12]a!$A$10:$B$35</definedName>
    <definedName name="PORT_LADING">#REF!</definedName>
    <definedName name="PORT_ORIGIN_CODE">[3]!Table11011[#Data]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[3]LISTS!$L$2:$L$6</definedName>
    <definedName name="PT">'[2]PT TABLE'!$A$4:$A$42</definedName>
    <definedName name="PW">'[11]UNIQUE ATTR 2'!#REF!</definedName>
    <definedName name="QTY">#REF!</definedName>
    <definedName name="Quilts">#REF!</definedName>
    <definedName name="RETAIL">#REF!</definedName>
    <definedName name="RN">'[2]RN_Item Disposition'!$A$12:$A$81</definedName>
    <definedName name="Ross_BA">#REF!</definedName>
    <definedName name="ROW">'[2]PT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[3]!Table1148[SIZE]</definedName>
    <definedName name="SIZE_CODE_LIST">#REF!</definedName>
    <definedName name="SIZE_ID">#REF!</definedName>
    <definedName name="SIZE_LIST">[3]!Table1148[#All]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[3]!Table11[SUB COMMODITY]</definedName>
    <definedName name="subcat">#REF!</definedName>
    <definedName name="suzi">[13]Sheet3!$A:$IV</definedName>
    <definedName name="suzie">#REF!</definedName>
    <definedName name="t">#REF!</definedName>
    <definedName name="three">[13]Sheet3!$A:$IV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[13]Sheet2!$A:$IV</definedName>
    <definedName name="UNIT">[4]Sheet1!$EF$2:$EF$3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'[3]VENDOR MOA PIVOT'!$A:$B</definedName>
    <definedName name="W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8" i="1" l="1"/>
  <c r="BK18" i="1" s="1"/>
  <c r="BA18" i="1"/>
  <c r="AZ18" i="1"/>
  <c r="AV18" i="1"/>
  <c r="AQ18" i="1"/>
  <c r="AM18" i="1"/>
  <c r="S18" i="1"/>
  <c r="I18" i="1"/>
  <c r="BK17" i="1"/>
  <c r="BI17" i="1"/>
  <c r="BA17" i="1"/>
  <c r="AZ17" i="1"/>
  <c r="BD17" i="1" s="1"/>
  <c r="AM17" i="1"/>
  <c r="S17" i="1"/>
  <c r="I17" i="1"/>
  <c r="BK16" i="1"/>
  <c r="BI16" i="1"/>
  <c r="BD16" i="1"/>
  <c r="BA16" i="1"/>
  <c r="AZ16" i="1"/>
  <c r="AV16" i="1" s="1"/>
  <c r="AM16" i="1"/>
  <c r="AG16" i="1"/>
  <c r="AG17" i="1" s="1"/>
  <c r="AG18" i="1" s="1"/>
  <c r="Z16" i="1"/>
  <c r="AF16" i="1" s="1"/>
  <c r="S16" i="1"/>
  <c r="I16" i="1"/>
  <c r="BF15" i="1"/>
  <c r="BA15" i="1"/>
  <c r="AZ15" i="1"/>
  <c r="AV15" i="1" s="1"/>
  <c r="AM15" i="1"/>
  <c r="S15" i="1"/>
  <c r="I15" i="1"/>
  <c r="BK14" i="1"/>
  <c r="BI14" i="1"/>
  <c r="BA14" i="1"/>
  <c r="AZ14" i="1"/>
  <c r="BH14" i="1" s="1"/>
  <c r="AM14" i="1"/>
  <c r="S14" i="1"/>
  <c r="I14" i="1"/>
  <c r="BK13" i="1"/>
  <c r="BI13" i="1"/>
  <c r="BD13" i="1"/>
  <c r="BA13" i="1"/>
  <c r="AZ13" i="1"/>
  <c r="BH13" i="1" s="1"/>
  <c r="AM13" i="1"/>
  <c r="S13" i="1"/>
  <c r="I13" i="1"/>
  <c r="BK12" i="1"/>
  <c r="BI12" i="1"/>
  <c r="BA12" i="1"/>
  <c r="AZ12" i="1"/>
  <c r="BH12" i="1" s="1"/>
  <c r="AM12" i="1"/>
  <c r="AG12" i="1"/>
  <c r="AG13" i="1" s="1"/>
  <c r="AG14" i="1" s="1"/>
  <c r="AG15" i="1" s="1"/>
  <c r="Z12" i="1"/>
  <c r="AF12" i="1" s="1"/>
  <c r="S12" i="1"/>
  <c r="I12" i="1"/>
  <c r="BK11" i="1"/>
  <c r="BI11" i="1"/>
  <c r="BA11" i="1"/>
  <c r="AZ11" i="1"/>
  <c r="BH11" i="1" s="1"/>
  <c r="AM11" i="1"/>
  <c r="S11" i="1"/>
  <c r="I11" i="1"/>
  <c r="BK10" i="1"/>
  <c r="BI10" i="1"/>
  <c r="BA10" i="1"/>
  <c r="AZ10" i="1"/>
  <c r="BD10" i="1" s="1"/>
  <c r="AM10" i="1"/>
  <c r="AG10" i="1"/>
  <c r="AG11" i="1" s="1"/>
  <c r="Z10" i="1"/>
  <c r="AF10" i="1" s="1"/>
  <c r="S10" i="1"/>
  <c r="I10" i="1"/>
  <c r="BK9" i="1"/>
  <c r="BI9" i="1"/>
  <c r="BA9" i="1"/>
  <c r="AZ9" i="1"/>
  <c r="BH9" i="1" s="1"/>
  <c r="AM9" i="1"/>
  <c r="S9" i="1"/>
  <c r="I9" i="1"/>
  <c r="BK8" i="1"/>
  <c r="BI8" i="1"/>
  <c r="BA8" i="1"/>
  <c r="AZ8" i="1"/>
  <c r="BD8" i="1" s="1"/>
  <c r="AM8" i="1"/>
  <c r="S8" i="1"/>
  <c r="I8" i="1"/>
  <c r="BK7" i="1"/>
  <c r="BI7" i="1"/>
  <c r="BA7" i="1"/>
  <c r="AZ7" i="1"/>
  <c r="AV7" i="1" s="1"/>
  <c r="AM7" i="1"/>
  <c r="S7" i="1"/>
  <c r="I7" i="1"/>
  <c r="BK6" i="1"/>
  <c r="BI6" i="1"/>
  <c r="BA6" i="1"/>
  <c r="AZ6" i="1"/>
  <c r="BH6" i="1" s="1"/>
  <c r="AQ6" i="1"/>
  <c r="AM6" i="1"/>
  <c r="AG6" i="1"/>
  <c r="AG7" i="1" s="1"/>
  <c r="AG8" i="1" s="1"/>
  <c r="AG9" i="1" s="1"/>
  <c r="Z6" i="1"/>
  <c r="AF6" i="1" s="1"/>
  <c r="S6" i="1"/>
  <c r="AN6" i="1" s="1"/>
  <c r="I6" i="1"/>
  <c r="BK5" i="1"/>
  <c r="BI5" i="1"/>
  <c r="BA5" i="1"/>
  <c r="AZ5" i="1"/>
  <c r="AV5" i="1" s="1"/>
  <c r="AM5" i="1"/>
  <c r="Z5" i="1"/>
  <c r="AF5" i="1" s="1"/>
  <c r="S5" i="1"/>
  <c r="I5" i="1"/>
  <c r="BK4" i="1"/>
  <c r="BI4" i="1"/>
  <c r="BA4" i="1"/>
  <c r="AZ4" i="1"/>
  <c r="BD4" i="1" s="1"/>
  <c r="AM4" i="1"/>
  <c r="Z4" i="1"/>
  <c r="AF4" i="1" s="1"/>
  <c r="S4" i="1"/>
  <c r="I4" i="1"/>
  <c r="BK3" i="1"/>
  <c r="BI3" i="1"/>
  <c r="BA3" i="1"/>
  <c r="AZ3" i="1"/>
  <c r="BH3" i="1" s="1"/>
  <c r="AM3" i="1"/>
  <c r="Z3" i="1"/>
  <c r="AF3" i="1" s="1"/>
  <c r="S3" i="1"/>
  <c r="I3" i="1"/>
  <c r="BK2" i="1"/>
  <c r="BI2" i="1"/>
  <c r="BA2" i="1"/>
  <c r="AZ2" i="1"/>
  <c r="BH2" i="1" s="1"/>
  <c r="AV2" i="1"/>
  <c r="AS2" i="1"/>
  <c r="AQ2" i="1"/>
  <c r="AM2" i="1"/>
  <c r="AG2" i="1"/>
  <c r="AG3" i="1" s="1"/>
  <c r="AG4" i="1" s="1"/>
  <c r="AG5" i="1" s="1"/>
  <c r="Z2" i="1"/>
  <c r="AF2" i="1" s="1"/>
  <c r="S2" i="1"/>
  <c r="I2" i="1"/>
  <c r="BD6" i="1" l="1"/>
  <c r="AI16" i="1"/>
  <c r="AN5" i="1"/>
  <c r="AN9" i="1"/>
  <c r="AI10" i="1"/>
  <c r="AN13" i="1"/>
  <c r="AI2" i="1"/>
  <c r="AI3" i="1" s="1"/>
  <c r="AW2" i="1"/>
  <c r="AI6" i="1"/>
  <c r="AI7" i="1" s="1"/>
  <c r="AV6" i="1"/>
  <c r="AV13" i="1"/>
  <c r="AV17" i="1"/>
  <c r="AN16" i="1"/>
  <c r="AQ4" i="1"/>
  <c r="AN3" i="1"/>
  <c r="AS10" i="1"/>
  <c r="AN11" i="1"/>
  <c r="AN15" i="1"/>
  <c r="AS4" i="1"/>
  <c r="AQ8" i="1"/>
  <c r="AS14" i="1"/>
  <c r="AV4" i="1"/>
  <c r="AV8" i="1"/>
  <c r="AQ11" i="1"/>
  <c r="BD11" i="1"/>
  <c r="AQ12" i="1"/>
  <c r="AV14" i="1"/>
  <c r="AN18" i="1"/>
  <c r="AN7" i="1"/>
  <c r="AV11" i="1"/>
  <c r="AI12" i="1"/>
  <c r="AK12" i="1" s="1"/>
  <c r="AV12" i="1"/>
  <c r="AS8" i="1"/>
  <c r="AV10" i="1"/>
  <c r="AS12" i="1"/>
  <c r="BD12" i="1"/>
  <c r="AQ13" i="1"/>
  <c r="AN14" i="1"/>
  <c r="BI15" i="1"/>
  <c r="AS17" i="1"/>
  <c r="BH18" i="1"/>
  <c r="BI18" i="1"/>
  <c r="BD9" i="1"/>
  <c r="BD3" i="1"/>
  <c r="AN2" i="1"/>
  <c r="AQ3" i="1"/>
  <c r="AW4" i="1"/>
  <c r="AS6" i="1"/>
  <c r="AQ9" i="1"/>
  <c r="AQ10" i="1"/>
  <c r="BD18" i="1"/>
  <c r="AI11" i="1"/>
  <c r="AK11" i="1" s="1"/>
  <c r="AK10" i="1"/>
  <c r="AI17" i="1"/>
  <c r="AK16" i="1"/>
  <c r="AO16" i="1" s="1"/>
  <c r="AI13" i="1"/>
  <c r="AI8" i="1"/>
  <c r="AK7" i="1"/>
  <c r="AI4" i="1"/>
  <c r="AK3" i="1"/>
  <c r="BH16" i="1"/>
  <c r="AK2" i="1"/>
  <c r="BD2" i="1"/>
  <c r="AS3" i="1"/>
  <c r="AN4" i="1"/>
  <c r="BH4" i="1"/>
  <c r="AK6" i="1"/>
  <c r="AO6" i="1" s="1"/>
  <c r="AN8" i="1"/>
  <c r="BH8" i="1"/>
  <c r="AS9" i="1"/>
  <c r="AN10" i="1"/>
  <c r="BH10" i="1"/>
  <c r="AS11" i="1"/>
  <c r="AN12" i="1"/>
  <c r="AS13" i="1"/>
  <c r="AW13" i="1" s="1"/>
  <c r="AQ14" i="1"/>
  <c r="BD14" i="1"/>
  <c r="BH15" i="1"/>
  <c r="AN17" i="1"/>
  <c r="BH17" i="1"/>
  <c r="AS18" i="1"/>
  <c r="AW18" i="1" s="1"/>
  <c r="AO2" i="1"/>
  <c r="BH7" i="1"/>
  <c r="AV3" i="1"/>
  <c r="BD7" i="1"/>
  <c r="AV9" i="1"/>
  <c r="AQ15" i="1"/>
  <c r="BD15" i="1"/>
  <c r="AQ16" i="1"/>
  <c r="BH5" i="1"/>
  <c r="AQ5" i="1"/>
  <c r="BD5" i="1"/>
  <c r="AQ7" i="1"/>
  <c r="AS5" i="1"/>
  <c r="AS7" i="1"/>
  <c r="AS15" i="1"/>
  <c r="BK15" i="1"/>
  <c r="AS16" i="1"/>
  <c r="AQ17" i="1"/>
  <c r="AX2" i="1" l="1"/>
  <c r="AO11" i="1"/>
  <c r="AX11" i="1" s="1"/>
  <c r="AW6" i="1"/>
  <c r="AW11" i="1"/>
  <c r="AW10" i="1"/>
  <c r="AO12" i="1"/>
  <c r="AX12" i="1" s="1"/>
  <c r="BG12" i="1" s="1"/>
  <c r="AW14" i="1"/>
  <c r="AO3" i="1"/>
  <c r="AW12" i="1"/>
  <c r="AO7" i="1"/>
  <c r="AW17" i="1"/>
  <c r="AW8" i="1"/>
  <c r="AW3" i="1"/>
  <c r="AO10" i="1"/>
  <c r="AX10" i="1" s="1"/>
  <c r="AY10" i="1" s="1"/>
  <c r="AX6" i="1"/>
  <c r="AY6" i="1" s="1"/>
  <c r="AW7" i="1"/>
  <c r="AW9" i="1"/>
  <c r="BG2" i="1"/>
  <c r="AY2" i="1"/>
  <c r="AW16" i="1"/>
  <c r="AX16" i="1" s="1"/>
  <c r="AI9" i="1"/>
  <c r="AK9" i="1" s="1"/>
  <c r="AO9" i="1" s="1"/>
  <c r="AK8" i="1"/>
  <c r="AO8" i="1" s="1"/>
  <c r="AW5" i="1"/>
  <c r="AW15" i="1"/>
  <c r="AK4" i="1"/>
  <c r="AO4" i="1" s="1"/>
  <c r="AX4" i="1" s="1"/>
  <c r="AI5" i="1"/>
  <c r="AK5" i="1" s="1"/>
  <c r="AO5" i="1" s="1"/>
  <c r="AI14" i="1"/>
  <c r="AK13" i="1"/>
  <c r="AO13" i="1" s="1"/>
  <c r="AX13" i="1" s="1"/>
  <c r="AI18" i="1"/>
  <c r="AK17" i="1"/>
  <c r="AO17" i="1" s="1"/>
  <c r="AX17" i="1" s="1"/>
  <c r="AX3" i="1" l="1"/>
  <c r="BG3" i="1" s="1"/>
  <c r="AY12" i="1"/>
  <c r="BG10" i="1"/>
  <c r="AX9" i="1"/>
  <c r="BG9" i="1" s="1"/>
  <c r="AX8" i="1"/>
  <c r="AY8" i="1" s="1"/>
  <c r="AX7" i="1"/>
  <c r="BG7" i="1" s="1"/>
  <c r="AY7" i="1"/>
  <c r="AX5" i="1"/>
  <c r="BG5" i="1" s="1"/>
  <c r="BG6" i="1"/>
  <c r="AY3" i="1"/>
  <c r="BG16" i="1"/>
  <c r="AY16" i="1"/>
  <c r="BG13" i="1"/>
  <c r="AY13" i="1"/>
  <c r="BG11" i="1"/>
  <c r="AY11" i="1"/>
  <c r="BG4" i="1"/>
  <c r="AY4" i="1"/>
  <c r="AI15" i="1"/>
  <c r="AK15" i="1" s="1"/>
  <c r="AO15" i="1" s="1"/>
  <c r="AX15" i="1" s="1"/>
  <c r="AK14" i="1"/>
  <c r="AO14" i="1" s="1"/>
  <c r="AX14" i="1" s="1"/>
  <c r="AK18" i="1"/>
  <c r="AO18" i="1" s="1"/>
  <c r="AX18" i="1" s="1"/>
  <c r="BG17" i="1"/>
  <c r="AY17" i="1"/>
  <c r="AY5" i="1" l="1"/>
  <c r="AY9" i="1"/>
  <c r="BG8" i="1"/>
  <c r="BG15" i="1"/>
  <c r="AY15" i="1"/>
  <c r="BG18" i="1"/>
  <c r="AY18" i="1"/>
  <c r="BG14" i="1"/>
  <c r="AY1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G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O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W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D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G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H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I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K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<sst xmlns="http://schemas.openxmlformats.org/spreadsheetml/2006/main" count="374" uniqueCount="162">
  <si>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</si>
  <si>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</si>
  <si>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</si>
  <si>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</si>
  <si>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</si>
  <si>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</si>
  <si>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</si>
  <si>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</si>
  <si>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</si>
  <si>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</si>
  <si>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</si>
  <si>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</si>
  <si>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</si>
  <si>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</si>
  <si>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</si>
  <si>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</si>
  <si>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</si>
  <si>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</si>
  <si>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</si>
  <si>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</si>
  <si>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</si>
  <si>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</si>
  <si>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</si>
  <si>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</si>
  <si>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Item Qty</t>
  </si>
  <si>
    <t>Group qty</t>
  </si>
  <si>
    <t>Nested Pack #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</si>
  <si>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</si>
  <si>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</si>
  <si>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</si>
  <si>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</si>
  <si>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</si>
  <si>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</si>
  <si>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</si>
  <si>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</si>
  <si>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</si>
  <si>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</si>
  <si>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</si>
  <si>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</si>
  <si>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</si>
  <si>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</si>
  <si>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</si>
  <si>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</si>
  <si>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</si>
  <si>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</si>
  <si>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</si>
  <si>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</si>
  <si>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</si>
  <si>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</si>
  <si>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</si>
  <si>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</si>
  <si>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</si>
  <si>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</si>
  <si>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</si>
  <si>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</si>
  <si>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</si>
  <si>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</si>
  <si>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</si>
  <si>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</si>
  <si>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</si>
  <si>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</si>
  <si>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</si>
  <si>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</si>
  <si>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</si>
  <si>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</si>
  <si>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JLA Home</t>
  </si>
  <si>
    <t>Bath Accessories</t>
  </si>
  <si>
    <t>Harvest Dog</t>
    <phoneticPr fontId="13" type="noConversion"/>
  </si>
  <si>
    <t>Resin Lotion Pump(Gold plastic pump )</t>
  </si>
  <si>
    <t>resin+hand painted</t>
  </si>
  <si>
    <t>Resin</t>
  </si>
  <si>
    <t>3.9x3.9x8.9"</t>
  </si>
  <si>
    <t>Multi</t>
    <phoneticPr fontId="15" type="noConversion"/>
  </si>
  <si>
    <t>RS71-8858</t>
    <phoneticPr fontId="2" type="noConversion"/>
  </si>
  <si>
    <t>Piece</t>
  </si>
  <si>
    <t>Normal</t>
  </si>
  <si>
    <t>2 pcs/内盒；8pcs/外箱</t>
  </si>
  <si>
    <t>A</t>
    <phoneticPr fontId="17" type="noConversion"/>
  </si>
  <si>
    <t>8424.89.9000</t>
  </si>
  <si>
    <t>A</t>
    <phoneticPr fontId="17" type="noConversion"/>
  </si>
  <si>
    <t>Yantian,China</t>
  </si>
  <si>
    <t>China</t>
  </si>
  <si>
    <t>S-DGDH</t>
    <phoneticPr fontId="13" type="noConversion"/>
  </si>
  <si>
    <t>Turkey</t>
    <phoneticPr fontId="13" type="noConversion"/>
  </si>
  <si>
    <t>Resin Lotion Pump(chrome plastic pump )</t>
  </si>
  <si>
    <t>6.25x3.75x7.5"</t>
  </si>
  <si>
    <t>Multi</t>
    <phoneticPr fontId="15" type="noConversion"/>
  </si>
  <si>
    <t>RS71-8859</t>
  </si>
  <si>
    <t>S-DGDH</t>
    <phoneticPr fontId="13" type="noConversion"/>
  </si>
  <si>
    <t>Pumpkin w/Sunflowers</t>
    <phoneticPr fontId="13" type="noConversion"/>
  </si>
  <si>
    <t>5x5x7.12"</t>
  </si>
  <si>
    <t>RS71-8860</t>
  </si>
  <si>
    <t>S-DGDH</t>
    <phoneticPr fontId="13" type="noConversion"/>
  </si>
  <si>
    <t>Pumpkin w/Fox</t>
    <phoneticPr fontId="13" type="noConversion"/>
  </si>
  <si>
    <t>4.8x4.7x6.62"</t>
  </si>
  <si>
    <t>Multi</t>
    <phoneticPr fontId="15" type="noConversion"/>
  </si>
  <si>
    <t>RS71-8861</t>
  </si>
  <si>
    <t>Pumpkin w/Vines</t>
    <phoneticPr fontId="13" type="noConversion"/>
  </si>
  <si>
    <t>4.7x4.7x6.18"</t>
  </si>
  <si>
    <t>RS71-8862</t>
  </si>
  <si>
    <t>B</t>
    <phoneticPr fontId="17" type="noConversion"/>
  </si>
  <si>
    <t>B</t>
    <phoneticPr fontId="17" type="noConversion"/>
  </si>
  <si>
    <t>Wagon w/Sunflowers and Pumpkins</t>
    <phoneticPr fontId="13" type="noConversion"/>
  </si>
  <si>
    <t>4.5x4.5x7.62"</t>
  </si>
  <si>
    <t>Multi</t>
    <phoneticPr fontId="15" type="noConversion"/>
  </si>
  <si>
    <t>RS71-8863</t>
  </si>
  <si>
    <t>B</t>
  </si>
  <si>
    <t>B</t>
    <phoneticPr fontId="17" type="noConversion"/>
  </si>
  <si>
    <t>Owl Couple</t>
    <phoneticPr fontId="13" type="noConversion"/>
  </si>
  <si>
    <t>5x2.9x7.62"</t>
  </si>
  <si>
    <t>Taupe</t>
    <phoneticPr fontId="15" type="noConversion"/>
  </si>
  <si>
    <t>RS71-8864</t>
  </si>
  <si>
    <t>B</t>
    <phoneticPr fontId="17" type="noConversion"/>
  </si>
  <si>
    <t>S-DGDH</t>
    <phoneticPr fontId="13" type="noConversion"/>
  </si>
  <si>
    <t>Duck in Pumpkin</t>
    <phoneticPr fontId="13" type="noConversion"/>
  </si>
  <si>
    <t>4.5x4.5x8.92"</t>
  </si>
  <si>
    <t>RS71-8865</t>
  </si>
  <si>
    <t>Harvest Duck</t>
    <phoneticPr fontId="13" type="noConversion"/>
  </si>
  <si>
    <t>4x3.5x8.72"</t>
  </si>
  <si>
    <t>RS71-8866</t>
  </si>
  <si>
    <t>C</t>
    <phoneticPr fontId="17" type="noConversion"/>
  </si>
  <si>
    <t>C</t>
    <phoneticPr fontId="17" type="noConversion"/>
  </si>
  <si>
    <t>Harvest House</t>
    <phoneticPr fontId="13" type="noConversion"/>
  </si>
  <si>
    <t>4.5x4.5x8.22"</t>
  </si>
  <si>
    <t>RS71-8867</t>
  </si>
  <si>
    <t>C</t>
  </si>
  <si>
    <t>C</t>
    <phoneticPr fontId="17" type="noConversion"/>
  </si>
  <si>
    <t>Stone Haunted House</t>
    <phoneticPr fontId="13" type="noConversion"/>
  </si>
  <si>
    <t>Resin Lotion Pump(black plastic pump )</t>
  </si>
  <si>
    <t>4.2x4.5x8.12"</t>
  </si>
  <si>
    <t>RS71-8868</t>
    <phoneticPr fontId="15" type="noConversion"/>
  </si>
  <si>
    <t>D</t>
    <phoneticPr fontId="17" type="noConversion"/>
  </si>
  <si>
    <t>D</t>
    <phoneticPr fontId="17" type="noConversion"/>
  </si>
  <si>
    <t>S-DGDH</t>
    <phoneticPr fontId="13" type="noConversion"/>
  </si>
  <si>
    <t>Hat Book Stack</t>
    <phoneticPr fontId="13" type="noConversion"/>
  </si>
  <si>
    <t>4.65x3.75x7.52"</t>
  </si>
  <si>
    <t>RS71-8869</t>
  </si>
  <si>
    <t>D</t>
  </si>
  <si>
    <t>TOT Bear</t>
    <phoneticPr fontId="13" type="noConversion"/>
  </si>
  <si>
    <t>3.5x3.5x7.92"</t>
  </si>
  <si>
    <t>RS71-8870</t>
  </si>
  <si>
    <t>Sprinkle Ghost</t>
    <phoneticPr fontId="13" type="noConversion"/>
  </si>
  <si>
    <t>4.15x4.15x8.12"</t>
  </si>
  <si>
    <t>White/Pink</t>
    <phoneticPr fontId="15" type="noConversion"/>
  </si>
  <si>
    <t>RS71-8871</t>
  </si>
  <si>
    <t>Happy TOT Ghosts</t>
    <phoneticPr fontId="13" type="noConversion"/>
  </si>
  <si>
    <t>3.8x3.8x7.82"</t>
  </si>
  <si>
    <t>Black/White</t>
    <phoneticPr fontId="15" type="noConversion"/>
  </si>
  <si>
    <t>RS71-8872</t>
  </si>
  <si>
    <t>E</t>
    <phoneticPr fontId="17" type="noConversion"/>
  </si>
  <si>
    <t>E</t>
    <phoneticPr fontId="17" type="noConversion"/>
  </si>
  <si>
    <r>
      <t xml:space="preserve">Caldron Cat
</t>
    </r>
    <r>
      <rPr>
        <sz val="11"/>
        <color rgb="FFFF0000"/>
        <rFont val="Arial"/>
        <family val="2"/>
      </rPr>
      <t>with Crystal Ball</t>
    </r>
  </si>
  <si>
    <t>4.1x5x8.62"</t>
  </si>
  <si>
    <t>Black/Pink</t>
    <phoneticPr fontId="15" type="noConversion"/>
  </si>
  <si>
    <t>RS71-8873</t>
  </si>
  <si>
    <t>E</t>
  </si>
  <si>
    <t>Pink Boo Cake</t>
    <phoneticPr fontId="13" type="noConversion"/>
  </si>
  <si>
    <t>Resin Lotion Pump(white plastic pump )</t>
  </si>
  <si>
    <t>3.9x3.9x8"</t>
  </si>
  <si>
    <t>Pink</t>
    <phoneticPr fontId="15" type="noConversion"/>
  </si>
  <si>
    <t>RS71-8874</t>
  </si>
  <si>
    <t>E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</si>
</sst>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[$-409]d/mmm;@"/>
    <numFmt numFmtId="181" formatCode="\$#,##0.00;\-\$#,##0.00"/>
    <numFmt numFmtId="182" formatCode="0.0_);[Red]\(0.0\)"/>
    <numFmt numFmtId="183" formatCode="0.0%"/>
    <numFmt numFmtId="184" formatCode="0.00_ "/>
  </numFmts>
  <fonts count="2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宋体"/>
      <family val="3"/>
      <charset val="134"/>
    </font>
    <font>
      <sz val="8"/>
      <name val="Calibri"/>
      <family val="2"/>
    </font>
    <font>
      <sz val="12"/>
      <name val="Calibri"/>
      <family val="2"/>
    </font>
    <font>
      <b/>
      <sz val="11"/>
      <color theme="1"/>
      <name val="宋体"/>
      <family val="2"/>
      <scheme val="minor"/>
    </font>
    <font>
      <sz val="11"/>
      <color rgb="FFFF0000"/>
      <name val="Arial"/>
      <family val="2"/>
    </font>
    <font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8" fillId="0" borderId="0"/>
    <xf numFmtId="0" fontId="1" fillId="0" borderId="0"/>
    <xf numFmtId="180" fontId="14" fillId="0" borderId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9" fillId="0" borderId="0">
      <alignment vertical="center"/>
    </xf>
  </cellStyleXfs>
  <cellXfs count="10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2" xfId="1" applyFont="1" applyFill="1" applyBorder="1" applyAlignment="1">
      <alignment horizontal="center" wrapText="1"/>
    </xf>
    <xf numFmtId="176" fontId="4" fillId="7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0" fontId="6" fillId="8" borderId="3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9" fillId="0" borderId="2" xfId="2" applyNumberFormat="1" applyFont="1" applyBorder="1" applyAlignment="1">
      <alignment wrapText="1"/>
    </xf>
    <xf numFmtId="2" fontId="4" fillId="0" borderId="2" xfId="2" applyNumberFormat="1" applyFont="1" applyBorder="1" applyAlignment="1">
      <alignment wrapText="1"/>
    </xf>
    <xf numFmtId="1" fontId="9" fillId="0" borderId="2" xfId="2" applyNumberFormat="1" applyFont="1" applyBorder="1" applyAlignment="1">
      <alignment wrapText="1"/>
    </xf>
    <xf numFmtId="176" fontId="9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9" fillId="6" borderId="2" xfId="2" applyNumberFormat="1" applyFont="1" applyFill="1" applyBorder="1" applyAlignment="1">
      <alignment wrapText="1"/>
    </xf>
    <xf numFmtId="176" fontId="4" fillId="0" borderId="2" xfId="2" applyNumberFormat="1" applyFont="1" applyBorder="1" applyAlignment="1">
      <alignment wrapText="1"/>
    </xf>
    <xf numFmtId="176" fontId="9" fillId="4" borderId="2" xfId="2" applyNumberFormat="1" applyFont="1" applyFill="1" applyBorder="1" applyAlignment="1">
      <alignment wrapText="1"/>
    </xf>
    <xf numFmtId="10" fontId="9" fillId="4" borderId="2" xfId="2" applyNumberFormat="1" applyFont="1" applyFill="1" applyBorder="1" applyAlignment="1">
      <alignment wrapText="1"/>
    </xf>
    <xf numFmtId="176" fontId="4" fillId="9" borderId="2" xfId="2" applyNumberFormat="1" applyFont="1" applyFill="1" applyBorder="1" applyAlignment="1">
      <alignment wrapText="1"/>
    </xf>
    <xf numFmtId="176" fontId="10" fillId="10" borderId="2" xfId="2" applyNumberFormat="1" applyFont="1" applyFill="1" applyBorder="1" applyAlignment="1">
      <alignment wrapText="1"/>
    </xf>
    <xf numFmtId="176" fontId="4" fillId="4" borderId="2" xfId="0" applyNumberFormat="1" applyFont="1" applyFill="1" applyBorder="1" applyAlignment="1">
      <alignment horizontal="center" wrapText="1"/>
    </xf>
    <xf numFmtId="176" fontId="4" fillId="4" borderId="2" xfId="2" applyNumberFormat="1" applyFont="1" applyFill="1" applyBorder="1" applyAlignment="1">
      <alignment wrapText="1"/>
    </xf>
    <xf numFmtId="0" fontId="7" fillId="2" borderId="3" xfId="0" applyFont="1" applyFill="1" applyBorder="1" applyAlignment="1">
      <alignment horizontal="center" wrapText="1"/>
    </xf>
    <xf numFmtId="2" fontId="9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3" applyFont="1" applyBorder="1" applyAlignment="1">
      <alignment vertical="center" wrapText="1"/>
    </xf>
    <xf numFmtId="179" fontId="12" fillId="0" borderId="2" xfId="3" applyNumberFormat="1" applyFont="1" applyBorder="1" applyAlignment="1">
      <alignment vertical="center" wrapText="1"/>
    </xf>
    <xf numFmtId="180" fontId="1" fillId="11" borderId="2" xfId="4" applyFont="1" applyFill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8" fillId="6" borderId="2" xfId="0" quotePrefix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center"/>
    </xf>
    <xf numFmtId="181" fontId="4" fillId="6" borderId="2" xfId="0" applyNumberFormat="1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vertical="center"/>
    </xf>
    <xf numFmtId="0" fontId="16" fillId="8" borderId="3" xfId="0" applyFont="1" applyFill="1" applyBorder="1" applyAlignment="1">
      <alignment horizontal="center" vertical="center"/>
    </xf>
    <xf numFmtId="0" fontId="6" fillId="6" borderId="3" xfId="5" applyFont="1" applyFill="1" applyBorder="1" applyAlignment="1">
      <alignment vertical="center" wrapText="1"/>
    </xf>
    <xf numFmtId="178" fontId="1" fillId="1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1" fontId="1" fillId="12" borderId="2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76" fontId="1" fillId="12" borderId="2" xfId="0" applyNumberFormat="1" applyFont="1" applyFill="1" applyBorder="1" applyAlignment="1">
      <alignment vertical="center"/>
    </xf>
    <xf numFmtId="182" fontId="1" fillId="0" borderId="2" xfId="0" applyNumberFormat="1" applyFont="1" applyBorder="1" applyAlignment="1">
      <alignment vertical="center"/>
    </xf>
    <xf numFmtId="183" fontId="3" fillId="0" borderId="2" xfId="0" applyNumberFormat="1" applyFont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0" fontId="1" fillId="12" borderId="2" xfId="6" applyNumberFormat="1" applyFont="1" applyFill="1" applyBorder="1" applyAlignment="1">
      <alignment vertical="center"/>
    </xf>
    <xf numFmtId="26" fontId="11" fillId="6" borderId="2" xfId="0" applyNumberFormat="1" applyFont="1" applyFill="1" applyBorder="1" applyAlignment="1">
      <alignment vertical="center"/>
    </xf>
    <xf numFmtId="26" fontId="10" fillId="10" borderId="2" xfId="0" applyNumberFormat="1" applyFont="1" applyFill="1" applyBorder="1" applyAlignment="1">
      <alignment vertical="center"/>
    </xf>
    <xf numFmtId="26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 wrapText="1"/>
    </xf>
    <xf numFmtId="0" fontId="6" fillId="6" borderId="3" xfId="5" applyFont="1" applyFill="1" applyBorder="1" applyAlignment="1">
      <alignment horizontal="center" vertical="center" wrapText="1"/>
    </xf>
    <xf numFmtId="0" fontId="6" fillId="2" borderId="3" xfId="5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3" applyFont="1" applyBorder="1" applyAlignment="1">
      <alignment vertical="center"/>
    </xf>
    <xf numFmtId="184" fontId="1" fillId="0" borderId="2" xfId="3" applyNumberFormat="1" applyFont="1" applyBorder="1" applyAlignment="1">
      <alignment vertical="center"/>
    </xf>
    <xf numFmtId="0" fontId="16" fillId="8" borderId="2" xfId="0" applyFont="1" applyFill="1" applyBorder="1" applyAlignment="1">
      <alignment horizontal="center" vertical="center"/>
    </xf>
    <xf numFmtId="0" fontId="6" fillId="6" borderId="2" xfId="5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4" fillId="6" borderId="2" xfId="0" applyNumberFormat="1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76" fontId="10" fillId="10" borderId="2" xfId="0" applyNumberFormat="1" applyFont="1" applyFill="1" applyBorder="1" applyAlignment="1">
      <alignment vertical="center" wrapText="1"/>
    </xf>
    <xf numFmtId="0" fontId="6" fillId="6" borderId="4" xfId="5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6" fillId="3" borderId="3" xfId="0" applyFont="1" applyFill="1" applyBorder="1" applyAlignment="1">
      <alignment vertical="center"/>
    </xf>
    <xf numFmtId="0" fontId="16" fillId="3" borderId="3" xfId="0" applyFont="1" applyFill="1" applyBorder="1" applyAlignment="1">
      <alignment horizontal="center" vertical="center"/>
    </xf>
    <xf numFmtId="0" fontId="6" fillId="3" borderId="3" xfId="5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0" fontId="6" fillId="3" borderId="2" xfId="5" applyFont="1" applyFill="1" applyBorder="1" applyAlignment="1">
      <alignment vertical="center" wrapText="1"/>
    </xf>
    <xf numFmtId="0" fontId="16" fillId="8" borderId="2" xfId="0" applyFont="1" applyFill="1" applyBorder="1" applyAlignment="1">
      <alignment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vertical="center"/>
    </xf>
    <xf numFmtId="0" fontId="6" fillId="3" borderId="4" xfId="5" applyFont="1" applyFill="1" applyBorder="1" applyAlignment="1">
      <alignment vertical="center" wrapText="1"/>
    </xf>
    <xf numFmtId="0" fontId="16" fillId="8" borderId="4" xfId="0" applyFont="1" applyFill="1" applyBorder="1" applyAlignment="1">
      <alignment vertical="center"/>
    </xf>
    <xf numFmtId="0" fontId="16" fillId="8" borderId="3" xfId="0" applyFont="1" applyFill="1" applyBorder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vertical="center" wrapText="1"/>
    </xf>
    <xf numFmtId="0" fontId="6" fillId="6" borderId="4" xfId="5" applyFont="1" applyFill="1" applyBorder="1" applyAlignment="1">
      <alignment vertical="center" wrapText="1"/>
    </xf>
    <xf numFmtId="0" fontId="12" fillId="0" borderId="2" xfId="3" applyFont="1" applyBorder="1" applyAlignment="1">
      <alignment vertical="center" wrapText="1"/>
    </xf>
    <xf numFmtId="0" fontId="1" fillId="0" borderId="2" xfId="3" applyFont="1" applyBorder="1" applyAlignment="1">
      <alignment horizontal="center" vertical="center" wrapText="1"/>
    </xf>
    <xf numFmtId="179" fontId="12" fillId="6" borderId="2" xfId="3" applyNumberFormat="1" applyFont="1" applyFill="1" applyBorder="1" applyAlignment="1">
      <alignment vertical="center" wrapText="1"/>
    </xf>
    <xf numFmtId="0" fontId="6" fillId="6" borderId="2" xfId="5" applyFont="1" applyFill="1" applyBorder="1" applyAlignment="1">
      <alignment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9">
    <cellStyle name="Normal 2" xfId="1"/>
    <cellStyle name="Normal 2 18 2" xfId="2"/>
    <cellStyle name="Normal 2 2 2 5 2" xfId="7"/>
    <cellStyle name="Normal 3" xfId="3"/>
    <cellStyle name="Normal 3 3" xfId="5"/>
    <cellStyle name="Normal 4" xfId="8"/>
    <cellStyle name="Percent 2" xfId="6"/>
    <cellStyle name="常规" xfId="0" builtinId="0"/>
    <cellStyle name="常规_quotation-Mercury  3.22.2011 (for BBB)_JLA BBB quotation sheet -9.1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NULL" TargetMode="External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590906</xdr:colOff>
      <xdr:row>2</xdr:row>
      <xdr:rowOff>108964</xdr:rowOff>
    </xdr:from>
    <xdr:to>
      <xdr:col>1</xdr:col>
      <xdr:colOff>1334636</xdr:colOff>
      <xdr:row>2</xdr:row>
      <xdr:rowOff>987702</xdr:rowOff>
    </xdr:to>
    <xdr:pic>
      <xdr:nvPicPr>
        <xdr:cNvPr id="2" name="Picture 1" descr="A group of halloween decorations on a window sill&#10;&#10;AI-generated content may be incorrect.">
          <a:extLst>
            <a:ext uri="{FF2B5EF4-FFF2-40B4-BE49-F238E27FC236}">
              <a16:creationId xmlns="" xmlns:a16="http://schemas.microsoft.com/office/drawing/2014/main" id="{61934963-8C43-4DA9-A77E-2F8F664FD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rcRect l="74716" t="19001" b="21017"/>
        <a:stretch>
          <a:fillRect/>
        </a:stretch>
      </xdr:blipFill>
      <xdr:spPr>
        <a:xfrm>
          <a:off x="1267181" y="2690239"/>
          <a:ext cx="743730" cy="878738"/>
        </a:xfrm>
        <a:prstGeom prst="rect">
          <a:avLst/>
        </a:prstGeom>
      </xdr:spPr>
    </xdr:pic>
    <xdr:clientData/>
  </xdr:twoCellAnchor>
  <xdr:twoCellAnchor>
    <xdr:from>
      <xdr:col>1</xdr:col>
      <xdr:colOff>656431</xdr:colOff>
      <xdr:row>1</xdr:row>
      <xdr:rowOff>136071</xdr:rowOff>
    </xdr:from>
    <xdr:to>
      <xdr:col>1</xdr:col>
      <xdr:colOff>1206198</xdr:colOff>
      <xdr:row>1</xdr:row>
      <xdr:rowOff>1071162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76E4D71B-E2A7-4D30-B3D6-C797FC6DFA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30" t="16887" r="21624" b="9593"/>
        <a:stretch>
          <a:fillRect/>
        </a:stretch>
      </xdr:blipFill>
      <xdr:spPr bwMode="auto">
        <a:xfrm>
          <a:off x="1332706" y="1555296"/>
          <a:ext cx="549767" cy="93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587774</xdr:colOff>
      <xdr:row>5</xdr:row>
      <xdr:rowOff>22909</xdr:rowOff>
    </xdr:from>
    <xdr:to>
      <xdr:col>1</xdr:col>
      <xdr:colOff>1504996</xdr:colOff>
      <xdr:row>5</xdr:row>
      <xdr:rowOff>1062473</xdr:rowOff>
    </xdr:to>
    <xdr:pic>
      <xdr:nvPicPr>
        <xdr:cNvPr id="4" name="图片 11">
          <a:extLst>
            <a:ext uri="{FF2B5EF4-FFF2-40B4-BE49-F238E27FC236}">
              <a16:creationId xmlns="" xmlns:a16="http://schemas.microsoft.com/office/drawing/2014/main" id="{8B880E61-5F3A-4B6B-B659-23DE5C91F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1264049" y="6090334"/>
          <a:ext cx="917222" cy="1039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645303</xdr:colOff>
      <xdr:row>3</xdr:row>
      <xdr:rowOff>22412</xdr:rowOff>
    </xdr:from>
    <xdr:to>
      <xdr:col>1</xdr:col>
      <xdr:colOff>1493818</xdr:colOff>
      <xdr:row>3</xdr:row>
      <xdr:rowOff>1021678</xdr:rowOff>
    </xdr:to>
    <xdr:pic>
      <xdr:nvPicPr>
        <xdr:cNvPr id="5" name="图片 13">
          <a:extLst>
            <a:ext uri="{FF2B5EF4-FFF2-40B4-BE49-F238E27FC236}">
              <a16:creationId xmlns="" xmlns:a16="http://schemas.microsoft.com/office/drawing/2014/main" id="{A6757DCD-FDBB-4860-AF90-8C8A5DD51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4"/>
        <a:stretch>
          <a:fillRect/>
        </a:stretch>
      </xdr:blipFill>
      <xdr:spPr>
        <a:xfrm>
          <a:off x="1321578" y="3765737"/>
          <a:ext cx="848515" cy="9992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672353</xdr:colOff>
      <xdr:row>6</xdr:row>
      <xdr:rowOff>0</xdr:rowOff>
    </xdr:from>
    <xdr:to>
      <xdr:col>1</xdr:col>
      <xdr:colOff>1454010</xdr:colOff>
      <xdr:row>6</xdr:row>
      <xdr:rowOff>1045813</xdr:rowOff>
    </xdr:to>
    <xdr:pic>
      <xdr:nvPicPr>
        <xdr:cNvPr id="6" name="图片 14">
          <a:extLst>
            <a:ext uri="{FF2B5EF4-FFF2-40B4-BE49-F238E27FC236}">
              <a16:creationId xmlns="" xmlns:a16="http://schemas.microsoft.com/office/drawing/2014/main" id="{123DCFF2-556E-4194-9160-1D2D565E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4"/>
        <a:stretch>
          <a:fillRect/>
        </a:stretch>
      </xdr:blipFill>
      <xdr:spPr>
        <a:xfrm>
          <a:off x="1348628" y="7229475"/>
          <a:ext cx="781657" cy="1045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522941</xdr:colOff>
      <xdr:row>7</xdr:row>
      <xdr:rowOff>67237</xdr:rowOff>
    </xdr:from>
    <xdr:to>
      <xdr:col>1</xdr:col>
      <xdr:colOff>1486647</xdr:colOff>
      <xdr:row>7</xdr:row>
      <xdr:rowOff>1054509</xdr:rowOff>
    </xdr:to>
    <xdr:pic>
      <xdr:nvPicPr>
        <xdr:cNvPr id="7" name="图片 15">
          <a:extLst>
            <a:ext uri="{FF2B5EF4-FFF2-40B4-BE49-F238E27FC236}">
              <a16:creationId xmlns="" xmlns:a16="http://schemas.microsoft.com/office/drawing/2014/main" id="{2111DD3A-F94A-403B-BBD4-61504E33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r:link="rId4"/>
        <a:stretch>
          <a:fillRect/>
        </a:stretch>
      </xdr:blipFill>
      <xdr:spPr>
        <a:xfrm>
          <a:off x="1199216" y="8458762"/>
          <a:ext cx="963706" cy="9872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642471</xdr:colOff>
      <xdr:row>4</xdr:row>
      <xdr:rowOff>22412</xdr:rowOff>
    </xdr:from>
    <xdr:to>
      <xdr:col>1</xdr:col>
      <xdr:colOff>1564630</xdr:colOff>
      <xdr:row>4</xdr:row>
      <xdr:rowOff>1008529</xdr:rowOff>
    </xdr:to>
    <xdr:pic>
      <xdr:nvPicPr>
        <xdr:cNvPr id="8" name="图片 16">
          <a:extLst>
            <a:ext uri="{FF2B5EF4-FFF2-40B4-BE49-F238E27FC236}">
              <a16:creationId xmlns="" xmlns:a16="http://schemas.microsoft.com/office/drawing/2014/main" id="{1D0292EB-FBCA-46DA-8B49-E04CA02EC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4"/>
        <a:stretch>
          <a:fillRect/>
        </a:stretch>
      </xdr:blipFill>
      <xdr:spPr>
        <a:xfrm>
          <a:off x="1318746" y="4927787"/>
          <a:ext cx="922159" cy="986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750316</xdr:colOff>
      <xdr:row>9</xdr:row>
      <xdr:rowOff>44824</xdr:rowOff>
    </xdr:from>
    <xdr:to>
      <xdr:col>1</xdr:col>
      <xdr:colOff>1446419</xdr:colOff>
      <xdr:row>9</xdr:row>
      <xdr:rowOff>1042894</xdr:rowOff>
    </xdr:to>
    <xdr:pic>
      <xdr:nvPicPr>
        <xdr:cNvPr id="9" name="图片 17">
          <a:extLst>
            <a:ext uri="{FF2B5EF4-FFF2-40B4-BE49-F238E27FC236}">
              <a16:creationId xmlns="" xmlns:a16="http://schemas.microsoft.com/office/drawing/2014/main" id="{8DEC9CF7-7E64-4ED3-8C12-278A461C3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4"/>
        <a:stretch>
          <a:fillRect/>
        </a:stretch>
      </xdr:blipFill>
      <xdr:spPr>
        <a:xfrm>
          <a:off x="1426591" y="10760449"/>
          <a:ext cx="696103" cy="998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687294</xdr:colOff>
      <xdr:row>8</xdr:row>
      <xdr:rowOff>112884</xdr:rowOff>
    </xdr:from>
    <xdr:to>
      <xdr:col>1</xdr:col>
      <xdr:colOff>1337235</xdr:colOff>
      <xdr:row>8</xdr:row>
      <xdr:rowOff>1034228</xdr:rowOff>
    </xdr:to>
    <xdr:pic>
      <xdr:nvPicPr>
        <xdr:cNvPr id="10" name="图片 19">
          <a:extLst>
            <a:ext uri="{FF2B5EF4-FFF2-40B4-BE49-F238E27FC236}">
              <a16:creationId xmlns="" xmlns:a16="http://schemas.microsoft.com/office/drawing/2014/main" id="{A1379F8F-38A6-4C5A-986D-768AD4AF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4"/>
        <a:stretch>
          <a:fillRect/>
        </a:stretch>
      </xdr:blipFill>
      <xdr:spPr>
        <a:xfrm>
          <a:off x="1363569" y="9666459"/>
          <a:ext cx="649941" cy="9213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537882</xdr:colOff>
      <xdr:row>10</xdr:row>
      <xdr:rowOff>29882</xdr:rowOff>
    </xdr:from>
    <xdr:to>
      <xdr:col>1</xdr:col>
      <xdr:colOff>1464235</xdr:colOff>
      <xdr:row>10</xdr:row>
      <xdr:rowOff>975845</xdr:rowOff>
    </xdr:to>
    <xdr:pic>
      <xdr:nvPicPr>
        <xdr:cNvPr id="11" name="图片 21">
          <a:extLst>
            <a:ext uri="{FF2B5EF4-FFF2-40B4-BE49-F238E27FC236}">
              <a16:creationId xmlns="" xmlns:a16="http://schemas.microsoft.com/office/drawing/2014/main" id="{2E607D22-1E82-490F-A1A7-9B573184F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4"/>
        <a:stretch>
          <a:fillRect/>
        </a:stretch>
      </xdr:blipFill>
      <xdr:spPr>
        <a:xfrm>
          <a:off x="1214157" y="11907557"/>
          <a:ext cx="926353" cy="945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635000</xdr:colOff>
      <xdr:row>11</xdr:row>
      <xdr:rowOff>98961</xdr:rowOff>
    </xdr:from>
    <xdr:to>
      <xdr:col>1</xdr:col>
      <xdr:colOff>1204784</xdr:colOff>
      <xdr:row>11</xdr:row>
      <xdr:rowOff>1072529</xdr:rowOff>
    </xdr:to>
    <xdr:pic>
      <xdr:nvPicPr>
        <xdr:cNvPr id="12" name="图片 23">
          <a:extLst>
            <a:ext uri="{FF2B5EF4-FFF2-40B4-BE49-F238E27FC236}">
              <a16:creationId xmlns="" xmlns:a16="http://schemas.microsoft.com/office/drawing/2014/main" id="{1BADD1DD-1E4C-4353-9B00-CA16764A6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4"/>
        <a:stretch>
          <a:fillRect/>
        </a:stretch>
      </xdr:blipFill>
      <xdr:spPr>
        <a:xfrm>
          <a:off x="1311275" y="13424436"/>
          <a:ext cx="569784" cy="9735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638087</xdr:colOff>
      <xdr:row>15</xdr:row>
      <xdr:rowOff>125740</xdr:rowOff>
    </xdr:from>
    <xdr:to>
      <xdr:col>1</xdr:col>
      <xdr:colOff>1330055</xdr:colOff>
      <xdr:row>15</xdr:row>
      <xdr:rowOff>1074871</xdr:rowOff>
    </xdr:to>
    <xdr:pic>
      <xdr:nvPicPr>
        <xdr:cNvPr id="13" name="图片 24">
          <a:extLst>
            <a:ext uri="{FF2B5EF4-FFF2-40B4-BE49-F238E27FC236}">
              <a16:creationId xmlns="" xmlns:a16="http://schemas.microsoft.com/office/drawing/2014/main" id="{7D7EA448-FF7A-4985-88E9-E761FAC87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4"/>
        <a:stretch>
          <a:fillRect/>
        </a:stretch>
      </xdr:blipFill>
      <xdr:spPr>
        <a:xfrm>
          <a:off x="1314362" y="18099415"/>
          <a:ext cx="691968" cy="9491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220539</xdr:colOff>
      <xdr:row>12</xdr:row>
      <xdr:rowOff>71116</xdr:rowOff>
    </xdr:from>
    <xdr:to>
      <xdr:col>1</xdr:col>
      <xdr:colOff>1514359</xdr:colOff>
      <xdr:row>12</xdr:row>
      <xdr:rowOff>1126524</xdr:rowOff>
    </xdr:to>
    <xdr:pic>
      <xdr:nvPicPr>
        <xdr:cNvPr id="14" name="图片 26">
          <a:extLst>
            <a:ext uri="{FF2B5EF4-FFF2-40B4-BE49-F238E27FC236}">
              <a16:creationId xmlns="" xmlns:a16="http://schemas.microsoft.com/office/drawing/2014/main" id="{3655926E-47C5-438D-A87A-9A45DB67D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r:link="rId4"/>
        <a:stretch>
          <a:fillRect/>
        </a:stretch>
      </xdr:blipFill>
      <xdr:spPr>
        <a:xfrm>
          <a:off x="896814" y="14558641"/>
          <a:ext cx="1293820" cy="10554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482435</xdr:colOff>
      <xdr:row>13</xdr:row>
      <xdr:rowOff>51439</xdr:rowOff>
    </xdr:from>
    <xdr:to>
      <xdr:col>1</xdr:col>
      <xdr:colOff>1249383</xdr:colOff>
      <xdr:row>14</xdr:row>
      <xdr:rowOff>19502</xdr:rowOff>
    </xdr:to>
    <xdr:pic>
      <xdr:nvPicPr>
        <xdr:cNvPr id="15" name="图片 28">
          <a:extLst>
            <a:ext uri="{FF2B5EF4-FFF2-40B4-BE49-F238E27FC236}">
              <a16:creationId xmlns="" xmlns:a16="http://schemas.microsoft.com/office/drawing/2014/main" id="{AE9420F4-8DBD-41FA-A0B6-9C8104645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r:link="rId4"/>
        <a:stretch>
          <a:fillRect/>
        </a:stretch>
      </xdr:blipFill>
      <xdr:spPr>
        <a:xfrm>
          <a:off x="1158710" y="15701014"/>
          <a:ext cx="766948" cy="11301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694030</xdr:colOff>
      <xdr:row>17</xdr:row>
      <xdr:rowOff>89647</xdr:rowOff>
    </xdr:from>
    <xdr:to>
      <xdr:col>1</xdr:col>
      <xdr:colOff>1322294</xdr:colOff>
      <xdr:row>17</xdr:row>
      <xdr:rowOff>966181</xdr:rowOff>
    </xdr:to>
    <xdr:pic>
      <xdr:nvPicPr>
        <xdr:cNvPr id="16" name="图片 29">
          <a:extLst>
            <a:ext uri="{FF2B5EF4-FFF2-40B4-BE49-F238E27FC236}">
              <a16:creationId xmlns="" xmlns:a16="http://schemas.microsoft.com/office/drawing/2014/main" id="{9B724D96-4777-42B4-8325-C74BFF26D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r:link="rId4"/>
        <a:stretch>
          <a:fillRect/>
        </a:stretch>
      </xdr:blipFill>
      <xdr:spPr>
        <a:xfrm>
          <a:off x="1370305" y="20387422"/>
          <a:ext cx="628264" cy="8765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641137</xdr:colOff>
      <xdr:row>14</xdr:row>
      <xdr:rowOff>29882</xdr:rowOff>
    </xdr:from>
    <xdr:to>
      <xdr:col>1</xdr:col>
      <xdr:colOff>1305407</xdr:colOff>
      <xdr:row>14</xdr:row>
      <xdr:rowOff>1026719</xdr:rowOff>
    </xdr:to>
    <xdr:pic>
      <xdr:nvPicPr>
        <xdr:cNvPr id="17" name="图片 30">
          <a:extLst>
            <a:ext uri="{FF2B5EF4-FFF2-40B4-BE49-F238E27FC236}">
              <a16:creationId xmlns="" xmlns:a16="http://schemas.microsoft.com/office/drawing/2014/main" id="{E1E195C4-0DB1-4B00-8F14-8B640ACBE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r:link="rId4"/>
        <a:stretch>
          <a:fillRect/>
        </a:stretch>
      </xdr:blipFill>
      <xdr:spPr>
        <a:xfrm>
          <a:off x="1317412" y="16841507"/>
          <a:ext cx="664270" cy="9968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69</xdr:col>
      <xdr:colOff>254000</xdr:colOff>
      <xdr:row>12</xdr:row>
      <xdr:rowOff>0</xdr:rowOff>
    </xdr:from>
    <xdr:to>
      <xdr:col>81</xdr:col>
      <xdr:colOff>386726</xdr:colOff>
      <xdr:row>13</xdr:row>
      <xdr:rowOff>994028</xdr:rowOff>
    </xdr:to>
    <xdr:pic>
      <xdr:nvPicPr>
        <xdr:cNvPr id="20" name="Picture 46">
          <a:extLst>
            <a:ext uri="{FF2B5EF4-FFF2-40B4-BE49-F238E27FC236}">
              <a16:creationId xmlns="" xmlns:a16="http://schemas.microsoft.com/office/drawing/2014/main" id="{1011CBD7-8078-9826-6782-75D1A82F9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793650" y="14487525"/>
          <a:ext cx="6702254" cy="2156078"/>
        </a:xfrm>
        <a:prstGeom prst="rect">
          <a:avLst/>
        </a:prstGeom>
      </xdr:spPr>
    </xdr:pic>
    <xdr:clientData/>
  </xdr:twoCellAnchor>
  <xdr:twoCellAnchor editAs="oneCell">
    <xdr:from>
      <xdr:col>69</xdr:col>
      <xdr:colOff>74706</xdr:colOff>
      <xdr:row>13</xdr:row>
      <xdr:rowOff>128712</xdr:rowOff>
    </xdr:from>
    <xdr:to>
      <xdr:col>81</xdr:col>
      <xdr:colOff>112307</xdr:colOff>
      <xdr:row>14</xdr:row>
      <xdr:rowOff>1006441</xdr:rowOff>
    </xdr:to>
    <xdr:pic>
      <xdr:nvPicPr>
        <xdr:cNvPr id="21" name="Picture 47">
          <a:extLst>
            <a:ext uri="{FF2B5EF4-FFF2-40B4-BE49-F238E27FC236}">
              <a16:creationId xmlns="" xmlns:a16="http://schemas.microsoft.com/office/drawing/2014/main" id="{C25385E6-263D-6AA9-9487-9EA7504AF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614356" y="15778287"/>
          <a:ext cx="6603665" cy="2039780"/>
        </a:xfrm>
        <a:prstGeom prst="rect">
          <a:avLst/>
        </a:prstGeom>
      </xdr:spPr>
    </xdr:pic>
    <xdr:clientData/>
  </xdr:twoCellAnchor>
  <xdr:twoCellAnchor editAs="oneCell">
    <xdr:from>
      <xdr:col>70</xdr:col>
      <xdr:colOff>212496</xdr:colOff>
      <xdr:row>10</xdr:row>
      <xdr:rowOff>0</xdr:rowOff>
    </xdr:from>
    <xdr:to>
      <xdr:col>79</xdr:col>
      <xdr:colOff>397008</xdr:colOff>
      <xdr:row>11</xdr:row>
      <xdr:rowOff>835402</xdr:rowOff>
    </xdr:to>
    <xdr:pic>
      <xdr:nvPicPr>
        <xdr:cNvPr id="23" name="Picture 49">
          <a:extLst>
            <a:ext uri="{FF2B5EF4-FFF2-40B4-BE49-F238E27FC236}">
              <a16:creationId xmlns="" xmlns:a16="http://schemas.microsoft.com/office/drawing/2014/main" id="{BB821C33-F51A-385B-C828-08A6B4F5D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1361746" y="11877675"/>
          <a:ext cx="5110793" cy="1998689"/>
        </a:xfrm>
        <a:prstGeom prst="rect">
          <a:avLst/>
        </a:prstGeom>
      </xdr:spPr>
    </xdr:pic>
    <xdr:clientData/>
  </xdr:twoCellAnchor>
  <xdr:oneCellAnchor>
    <xdr:from>
      <xdr:col>1</xdr:col>
      <xdr:colOff>700160</xdr:colOff>
      <xdr:row>16</xdr:row>
      <xdr:rowOff>74706</xdr:rowOff>
    </xdr:from>
    <xdr:ext cx="707073" cy="977452"/>
    <xdr:pic>
      <xdr:nvPicPr>
        <xdr:cNvPr id="24" name="图片 27">
          <a:extLst>
            <a:ext uri="{FF2B5EF4-FFF2-40B4-BE49-F238E27FC236}">
              <a16:creationId xmlns="" xmlns:a16="http://schemas.microsoft.com/office/drawing/2014/main" id="{13638672-A177-4245-8F73-D64AF8F83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r:link="rId4"/>
        <a:stretch>
          <a:fillRect/>
        </a:stretch>
      </xdr:blipFill>
      <xdr:spPr>
        <a:xfrm>
          <a:off x="1376435" y="19210431"/>
          <a:ext cx="707073" cy="97745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69</xdr:col>
      <xdr:colOff>254000</xdr:colOff>
      <xdr:row>12</xdr:row>
      <xdr:rowOff>0</xdr:rowOff>
    </xdr:from>
    <xdr:ext cx="7072369" cy="2156821"/>
    <xdr:pic>
      <xdr:nvPicPr>
        <xdr:cNvPr id="25" name="Picture 3">
          <a:extLst>
            <a:ext uri="{FF2B5EF4-FFF2-40B4-BE49-F238E27FC236}">
              <a16:creationId xmlns="" xmlns:a16="http://schemas.microsoft.com/office/drawing/2014/main" id="{E58F0564-2CEE-4EEB-AE6C-4F8E7C088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793650" y="14487525"/>
          <a:ext cx="7072369" cy="215682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26%20Halloween%20and%20Harvest%20BA%20POE%20Quote%20-%2020260313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3.12"/>
      <sheetName val="Commitment"/>
      <sheetName val="Item"/>
      <sheetName val="Debi 3.3"/>
      <sheetName val="2025 Order"/>
      <sheetName val="Sunny 12.24"/>
      <sheetName val="Sunny 12.17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>
        <row r="5">
          <cell r="Q5">
            <v>2.35</v>
          </cell>
        </row>
        <row r="6">
          <cell r="Q6">
            <v>2.36</v>
          </cell>
        </row>
        <row r="7">
          <cell r="Q7">
            <v>2.3199999999999998</v>
          </cell>
        </row>
        <row r="9">
          <cell r="Q9">
            <v>2.38</v>
          </cell>
        </row>
        <row r="10">
          <cell r="Q10">
            <v>2.38</v>
          </cell>
        </row>
        <row r="11">
          <cell r="Q11">
            <v>2.42</v>
          </cell>
        </row>
        <row r="12">
          <cell r="Q12">
            <v>2.38</v>
          </cell>
        </row>
        <row r="13">
          <cell r="Q13">
            <v>2.38</v>
          </cell>
        </row>
        <row r="15">
          <cell r="Q15">
            <v>2.4</v>
          </cell>
        </row>
        <row r="17">
          <cell r="Q17">
            <v>2.5499999999999998</v>
          </cell>
        </row>
        <row r="20">
          <cell r="Q20">
            <v>2.5499999999999998</v>
          </cell>
        </row>
        <row r="21">
          <cell r="Q21">
            <v>2.2799999999999998</v>
          </cell>
        </row>
        <row r="23">
          <cell r="Q23">
            <v>2.27</v>
          </cell>
        </row>
        <row r="25">
          <cell r="Q25">
            <v>2.65</v>
          </cell>
        </row>
        <row r="26">
          <cell r="Q26">
            <v>2.37</v>
          </cell>
        </row>
        <row r="27">
          <cell r="Q27">
            <v>2.37</v>
          </cell>
        </row>
        <row r="28">
          <cell r="Q28">
            <v>2.27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18"/>
  <sheetViews>
    <sheetView tabSelected="1" zoomScale="77" zoomScaleNormal="77" workbookViewId="0">
      <selection activeCell="G6" sqref="G6"/>
    </sheetView>
  </sheetViews>
  <sheetFormatPr defaultColWidth="9.140625" defaultRowHeight="15" x14ac:dyDescent="0.25"/>
  <cols>
    <col min="1" max="1" width="10.140625" style="1" customWidth="1"/>
    <col min="2" max="2" width="28.140625" style="2" customWidth="1"/>
    <col min="3" max="3" width="10.5703125" style="2" customWidth="1"/>
    <col min="4" max="4" width="13.7109375" style="2" customWidth="1"/>
    <col min="5" max="5" width="14.85546875" style="2" customWidth="1"/>
    <col min="6" max="6" width="13.85546875" style="2" customWidth="1"/>
    <col min="7" max="8" width="15.85546875" style="2" customWidth="1"/>
    <col min="9" max="9" width="13.42578125" style="2" customWidth="1"/>
    <col min="10" max="10" width="11.140625" style="2" customWidth="1"/>
    <col min="11" max="11" width="14.85546875" style="4" customWidth="1"/>
    <col min="12" max="12" width="16.5703125" style="2" customWidth="1"/>
    <col min="13" max="13" width="15.42578125" style="2" customWidth="1"/>
    <col min="14" max="14" width="6.140625" style="2" customWidth="1"/>
    <col min="15" max="15" width="8.5703125" style="2" customWidth="1"/>
    <col min="16" max="16" width="13.5703125" style="2" customWidth="1"/>
    <col min="17" max="17" width="14.42578125" style="2" customWidth="1"/>
    <col min="18" max="18" width="8.85546875" style="2" customWidth="1"/>
    <col min="19" max="19" width="8.5703125" style="6" customWidth="1"/>
    <col min="20" max="21" width="9.42578125" style="2" customWidth="1"/>
    <col min="22" max="22" width="8.140625" style="99" customWidth="1"/>
    <col min="23" max="23" width="8.7109375" style="99" customWidth="1"/>
    <col min="24" max="27" width="8.5703125" style="99" customWidth="1"/>
    <col min="28" max="28" width="8.140625" style="99" customWidth="1"/>
    <col min="29" max="29" width="8.7109375" style="99" customWidth="1"/>
    <col min="30" max="30" width="7.140625" style="99" customWidth="1"/>
    <col min="31" max="31" width="9" style="100" customWidth="1"/>
    <col min="32" max="32" width="6.28515625" style="101" customWidth="1"/>
    <col min="33" max="33" width="10" style="102" customWidth="1"/>
    <col min="34" max="34" width="10" style="100" customWidth="1"/>
    <col min="35" max="35" width="9.85546875" style="101" customWidth="1"/>
    <col min="36" max="36" width="11.5703125" style="2" customWidth="1"/>
    <col min="37" max="37" width="8.85546875" style="6" customWidth="1"/>
    <col min="38" max="38" width="15.28515625" style="2" customWidth="1"/>
    <col min="39" max="39" width="8.42578125" style="5" customWidth="1"/>
    <col min="40" max="40" width="9" style="6" customWidth="1"/>
    <col min="41" max="41" width="8.42578125" style="6" customWidth="1"/>
    <col min="42" max="42" width="7.85546875" style="5" customWidth="1"/>
    <col min="43" max="43" width="10.5703125" style="6" customWidth="1"/>
    <col min="44" max="44" width="8.140625" style="5" customWidth="1"/>
    <col min="45" max="46" width="9.28515625" style="6" customWidth="1"/>
    <col min="47" max="47" width="11.5703125" style="5" customWidth="1"/>
    <col min="48" max="48" width="11.5703125" style="6" customWidth="1"/>
    <col min="49" max="49" width="12" style="6" customWidth="1"/>
    <col min="50" max="50" width="10.7109375" style="6" customWidth="1"/>
    <col min="51" max="51" width="11.85546875" style="6" customWidth="1"/>
    <col min="52" max="54" width="12.140625" style="6" customWidth="1"/>
    <col min="55" max="55" width="9.140625" style="2" customWidth="1"/>
    <col min="56" max="56" width="9.140625" style="2"/>
    <col min="57" max="57" width="10.140625" style="6" customWidth="1"/>
    <col min="58" max="58" width="9.140625" style="7"/>
    <col min="59" max="59" width="13.85546875" style="6" customWidth="1"/>
    <col min="60" max="60" width="13.42578125" style="6" customWidth="1"/>
    <col min="61" max="62" width="11.85546875" style="6" customWidth="1"/>
    <col min="63" max="65" width="9.140625" style="2"/>
    <col min="66" max="66" width="15.85546875" style="2" customWidth="1"/>
    <col min="67" max="67" width="11.85546875" style="2" customWidth="1"/>
    <col min="68" max="68" width="10.5703125" style="2" customWidth="1"/>
    <col min="69" max="16384" width="9.140625" style="2"/>
  </cols>
  <sheetData>
    <row r="1" spans="1:68" s="3" customFormat="1" ht="68.099999999999994" customHeight="1" thickBot="1" x14ac:dyDescent="0.3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8" t="s">
        <v>20</v>
      </c>
      <c r="V1" s="16" t="s">
        <v>21</v>
      </c>
      <c r="W1" s="16" t="s">
        <v>22</v>
      </c>
      <c r="X1" s="16" t="s">
        <v>23</v>
      </c>
      <c r="Y1" s="17" t="s">
        <v>24</v>
      </c>
      <c r="Z1" s="17" t="s">
        <v>25</v>
      </c>
      <c r="AA1" s="18" t="s">
        <v>26</v>
      </c>
      <c r="AB1" s="16" t="s">
        <v>27</v>
      </c>
      <c r="AC1" s="16" t="s">
        <v>28</v>
      </c>
      <c r="AD1" s="16" t="s">
        <v>29</v>
      </c>
      <c r="AE1" s="19" t="s">
        <v>30</v>
      </c>
      <c r="AF1" s="20" t="s">
        <v>31</v>
      </c>
      <c r="AG1" s="21" t="s">
        <v>32</v>
      </c>
      <c r="AH1" s="22" t="s">
        <v>33</v>
      </c>
      <c r="AI1" s="23" t="s">
        <v>34</v>
      </c>
      <c r="AJ1" s="8" t="s">
        <v>35</v>
      </c>
      <c r="AK1" s="24" t="s">
        <v>36</v>
      </c>
      <c r="AL1" s="8" t="s">
        <v>37</v>
      </c>
      <c r="AM1" s="25" t="s">
        <v>38</v>
      </c>
      <c r="AN1" s="26" t="s">
        <v>39</v>
      </c>
      <c r="AO1" s="24" t="s">
        <v>40</v>
      </c>
      <c r="AP1" s="25" t="s">
        <v>41</v>
      </c>
      <c r="AQ1" s="24" t="s">
        <v>42</v>
      </c>
      <c r="AR1" s="25" t="s">
        <v>43</v>
      </c>
      <c r="AS1" s="24" t="s">
        <v>44</v>
      </c>
      <c r="AT1" s="27" t="s">
        <v>45</v>
      </c>
      <c r="AU1" s="25" t="s">
        <v>46</v>
      </c>
      <c r="AV1" s="24" t="s">
        <v>47</v>
      </c>
      <c r="AW1" s="24" t="s">
        <v>48</v>
      </c>
      <c r="AX1" s="28" t="s">
        <v>49</v>
      </c>
      <c r="AY1" s="29" t="s">
        <v>50</v>
      </c>
      <c r="AZ1" s="30" t="s">
        <v>51</v>
      </c>
      <c r="BA1" s="31" t="s">
        <v>51</v>
      </c>
      <c r="BB1" s="31" t="s">
        <v>51</v>
      </c>
      <c r="BC1" s="32" t="s">
        <v>52</v>
      </c>
      <c r="BD1" s="29" t="s">
        <v>53</v>
      </c>
      <c r="BE1" s="33" t="s">
        <v>54</v>
      </c>
      <c r="BF1" s="12" t="s">
        <v>55</v>
      </c>
      <c r="BG1" s="24" t="s">
        <v>56</v>
      </c>
      <c r="BH1" s="24" t="s">
        <v>57</v>
      </c>
      <c r="BI1" s="24" t="s">
        <v>58</v>
      </c>
      <c r="BJ1" s="34" t="s">
        <v>26</v>
      </c>
      <c r="BK1" s="35" t="s">
        <v>59</v>
      </c>
      <c r="BL1" s="36" t="s">
        <v>60</v>
      </c>
      <c r="BM1" s="36" t="s">
        <v>61</v>
      </c>
      <c r="BN1" s="36" t="s">
        <v>62</v>
      </c>
      <c r="BO1" s="36" t="s">
        <v>63</v>
      </c>
      <c r="BP1" s="36" t="s">
        <v>64</v>
      </c>
    </row>
    <row r="2" spans="1:68" s="68" customFormat="1" ht="91.5" customHeight="1" thickBot="1" x14ac:dyDescent="0.3">
      <c r="A2" s="37">
        <v>1</v>
      </c>
      <c r="B2" s="38"/>
      <c r="C2" s="38"/>
      <c r="D2" s="38" t="s">
        <v>65</v>
      </c>
      <c r="E2" s="38"/>
      <c r="F2" s="38" t="s">
        <v>66</v>
      </c>
      <c r="G2" s="39" t="s">
        <v>67</v>
      </c>
      <c r="H2" s="38" t="s">
        <v>68</v>
      </c>
      <c r="I2" s="38" t="str">
        <f>H2</f>
        <v>Resin Lotion Pump(Gold plastic pump )</v>
      </c>
      <c r="J2" s="40" t="s">
        <v>69</v>
      </c>
      <c r="K2" s="41" t="s">
        <v>70</v>
      </c>
      <c r="L2" s="42" t="s">
        <v>71</v>
      </c>
      <c r="M2" s="43" t="s">
        <v>72</v>
      </c>
      <c r="N2" s="43"/>
      <c r="O2" s="44"/>
      <c r="P2" s="45" t="s">
        <v>73</v>
      </c>
      <c r="Q2" s="46"/>
      <c r="R2" s="43" t="s">
        <v>74</v>
      </c>
      <c r="S2" s="47">
        <f>'[14]Sunny 12.24'!Q5</f>
        <v>2.35</v>
      </c>
      <c r="T2" s="38" t="s">
        <v>75</v>
      </c>
      <c r="U2" s="38" t="s">
        <v>76</v>
      </c>
      <c r="V2" s="48">
        <v>28</v>
      </c>
      <c r="W2" s="48">
        <v>24.5</v>
      </c>
      <c r="X2" s="48">
        <v>26.5</v>
      </c>
      <c r="Y2" s="49">
        <v>1</v>
      </c>
      <c r="Z2" s="48">
        <f>SUM(Y2:Y5)</f>
        <v>4</v>
      </c>
      <c r="AA2" s="50" t="s">
        <v>77</v>
      </c>
      <c r="AB2" s="48">
        <v>28</v>
      </c>
      <c r="AC2" s="48">
        <v>24.5</v>
      </c>
      <c r="AD2" s="48">
        <v>26.5</v>
      </c>
      <c r="AE2" s="38">
        <v>5</v>
      </c>
      <c r="AF2" s="48">
        <f>Z2</f>
        <v>4</v>
      </c>
      <c r="AG2" s="51">
        <f>IF(AB2="","",AB2*AC2*AD2/1000000)</f>
        <v>1.8179000000000001E-2</v>
      </c>
      <c r="AH2" s="52">
        <v>63</v>
      </c>
      <c r="AI2" s="53">
        <f>IF(AF2="","",AH2/AG2*AF2)</f>
        <v>13862.148633038121</v>
      </c>
      <c r="AJ2" s="54">
        <v>2250</v>
      </c>
      <c r="AK2" s="55">
        <f>IF(ISERROR(AJ2/AI2),"",AJ2/AI2)</f>
        <v>0.1623125</v>
      </c>
      <c r="AL2" s="56" t="s">
        <v>78</v>
      </c>
      <c r="AM2" s="57">
        <f>1.8%+10%</f>
        <v>0.11800000000000001</v>
      </c>
      <c r="AN2" s="55">
        <f t="shared" ref="AN2:AN11" si="0">IF(ISERROR(S2*AM2),"",S2*AM2)</f>
        <v>0.27730000000000005</v>
      </c>
      <c r="AO2" s="55">
        <f t="shared" ref="AO2:AO11" si="1">IF(ISERROR(S2+AK2+AN2),"",S2+AK2+AN2)</f>
        <v>2.7896125000000001</v>
      </c>
      <c r="AP2" s="58">
        <v>0.01</v>
      </c>
      <c r="AQ2" s="55">
        <f t="shared" ref="AQ2:AQ11" si="2">IF(ISERROR(AZ2*AP2),"",AZ2*AP2)</f>
        <v>3.8315000000000002E-2</v>
      </c>
      <c r="AR2" s="58">
        <v>0</v>
      </c>
      <c r="AS2" s="55">
        <f t="shared" ref="AS2:AS11" si="3">IF(ISERROR(AZ2*AR2),"",AZ2*AR2)</f>
        <v>0</v>
      </c>
      <c r="AT2" s="59">
        <v>0</v>
      </c>
      <c r="AU2" s="58">
        <v>0</v>
      </c>
      <c r="AV2" s="55">
        <f t="shared" ref="AV2:AV18" si="4">IF(ISERROR(AZ2*AU2),"",AZ2*AU2)</f>
        <v>0</v>
      </c>
      <c r="AW2" s="55">
        <f t="shared" ref="AW2:AW18" si="5">IF(ISERROR(AQ2+AS2+AV2),"",AQ2+AS2+AV2)</f>
        <v>3.8315000000000002E-2</v>
      </c>
      <c r="AX2" s="55">
        <f t="shared" ref="AX2:AX18" si="6">IF(ISERROR(AO2+AW2),"",AO2+AW2)</f>
        <v>2.8279274999999999</v>
      </c>
      <c r="AY2" s="60">
        <f t="shared" ref="AY2:AY18" si="7">IF(ISERROR((AZ2-AX2)/AZ2),"",(AZ2-AX2)/AZ2)</f>
        <v>0.26192679107399197</v>
      </c>
      <c r="AZ2" s="61">
        <f>BB2*0.97</f>
        <v>3.8315000000000001</v>
      </c>
      <c r="BA2" s="62">
        <f>BB2*0.98</f>
        <v>3.871</v>
      </c>
      <c r="BB2" s="62">
        <v>3.95</v>
      </c>
      <c r="BC2" s="63">
        <v>7.99</v>
      </c>
      <c r="BD2" s="60">
        <f>IF(ISERROR((BC2-AZ2)/BC2),"",(BC2-AZ2)/BC2)</f>
        <v>0.52046307884856069</v>
      </c>
      <c r="BE2" s="64"/>
      <c r="BF2" s="65">
        <v>1500</v>
      </c>
      <c r="BG2" s="55">
        <f t="shared" ref="BG2:BG18" si="8">IF(ISERROR(AX2*BF2),"",AX2*BF2)</f>
        <v>4241.8912499999997</v>
      </c>
      <c r="BH2" s="55">
        <f t="shared" ref="BH2:BH17" si="9">IF(ISERROR(AZ2*BF2),"",AZ2*BF2)</f>
        <v>5747.25</v>
      </c>
      <c r="BI2" s="55">
        <f t="shared" ref="BI2:BI11" si="10">IF(ISERROR(BC2*BF2),"",BC2*BF2)</f>
        <v>11985</v>
      </c>
      <c r="BJ2" s="66" t="s">
        <v>79</v>
      </c>
      <c r="BK2" s="67">
        <f>V2*W2*X2/1000000/Y2*BF2</f>
        <v>27.2685</v>
      </c>
      <c r="BL2" s="43">
        <v>11.3</v>
      </c>
      <c r="BM2" s="43"/>
      <c r="BN2" s="38" t="s">
        <v>80</v>
      </c>
      <c r="BO2" s="38" t="s">
        <v>81</v>
      </c>
      <c r="BP2" s="38" t="s">
        <v>82</v>
      </c>
    </row>
    <row r="3" spans="1:68" s="68" customFormat="1" ht="91.5" customHeight="1" thickBot="1" x14ac:dyDescent="0.3">
      <c r="A3" s="37">
        <v>2</v>
      </c>
      <c r="B3" s="38"/>
      <c r="C3" s="69"/>
      <c r="D3" s="38" t="s">
        <v>65</v>
      </c>
      <c r="E3" s="69"/>
      <c r="F3" s="38" t="s">
        <v>66</v>
      </c>
      <c r="G3" s="39" t="s">
        <v>83</v>
      </c>
      <c r="H3" s="38" t="s">
        <v>84</v>
      </c>
      <c r="I3" s="38" t="str">
        <f t="shared" ref="I3:I18" si="11">H3</f>
        <v>Resin Lotion Pump(chrome plastic pump )</v>
      </c>
      <c r="J3" s="40" t="s">
        <v>69</v>
      </c>
      <c r="K3" s="41" t="s">
        <v>70</v>
      </c>
      <c r="L3" s="70" t="s">
        <v>85</v>
      </c>
      <c r="M3" s="43" t="s">
        <v>86</v>
      </c>
      <c r="N3" s="43"/>
      <c r="O3" s="44"/>
      <c r="P3" s="45" t="s">
        <v>87</v>
      </c>
      <c r="Q3" s="46"/>
      <c r="R3" s="43" t="s">
        <v>74</v>
      </c>
      <c r="S3" s="47">
        <f>'[14]Sunny 12.24'!Q6</f>
        <v>2.36</v>
      </c>
      <c r="T3" s="38" t="s">
        <v>75</v>
      </c>
      <c r="U3" s="38" t="s">
        <v>76</v>
      </c>
      <c r="V3" s="48">
        <v>28</v>
      </c>
      <c r="W3" s="48">
        <v>24.5</v>
      </c>
      <c r="X3" s="48">
        <v>26.5</v>
      </c>
      <c r="Y3" s="71">
        <v>1</v>
      </c>
      <c r="Z3" s="48">
        <f t="shared" ref="Z3:Z5" si="12">SUM(Y3:Y6)</f>
        <v>4</v>
      </c>
      <c r="AA3" s="50" t="s">
        <v>79</v>
      </c>
      <c r="AB3" s="48">
        <v>28</v>
      </c>
      <c r="AC3" s="48">
        <v>24.5</v>
      </c>
      <c r="AD3" s="48">
        <v>26.5</v>
      </c>
      <c r="AE3" s="38">
        <v>5</v>
      </c>
      <c r="AF3" s="48">
        <f t="shared" ref="AF3:AF5" si="13">Z3</f>
        <v>4</v>
      </c>
      <c r="AG3" s="51">
        <f>AG2</f>
        <v>1.8179000000000001E-2</v>
      </c>
      <c r="AH3" s="52">
        <v>63</v>
      </c>
      <c r="AI3" s="53">
        <f>AI2</f>
        <v>13862.148633038121</v>
      </c>
      <c r="AJ3" s="54">
        <v>2250</v>
      </c>
      <c r="AK3" s="55">
        <f t="shared" ref="AK3:AK18" si="14">IF(ISERROR(AJ3/AI3),"",AJ3/AI3)</f>
        <v>0.1623125</v>
      </c>
      <c r="AL3" s="56" t="s">
        <v>78</v>
      </c>
      <c r="AM3" s="57">
        <f t="shared" ref="AM3:AM18" si="15">1.8%+10%</f>
        <v>0.11800000000000001</v>
      </c>
      <c r="AN3" s="55">
        <f t="shared" si="0"/>
        <v>0.27848000000000001</v>
      </c>
      <c r="AO3" s="55">
        <f t="shared" si="1"/>
        <v>2.8007925</v>
      </c>
      <c r="AP3" s="58">
        <v>0.01</v>
      </c>
      <c r="AQ3" s="55">
        <f t="shared" si="2"/>
        <v>3.8315000000000002E-2</v>
      </c>
      <c r="AR3" s="58">
        <v>0</v>
      </c>
      <c r="AS3" s="55">
        <f t="shared" si="3"/>
        <v>0</v>
      </c>
      <c r="AT3" s="59">
        <v>0</v>
      </c>
      <c r="AU3" s="58">
        <v>0</v>
      </c>
      <c r="AV3" s="55">
        <f t="shared" si="4"/>
        <v>0</v>
      </c>
      <c r="AW3" s="55">
        <f t="shared" si="5"/>
        <v>3.8315000000000002E-2</v>
      </c>
      <c r="AX3" s="55">
        <f t="shared" si="6"/>
        <v>2.8391074999999999</v>
      </c>
      <c r="AY3" s="60">
        <f t="shared" si="7"/>
        <v>0.25900887380921317</v>
      </c>
      <c r="AZ3" s="61">
        <f t="shared" ref="AZ3:AZ18" si="16">BB3*0.97</f>
        <v>3.8315000000000001</v>
      </c>
      <c r="BA3" s="62">
        <f t="shared" ref="BA3:BA18" si="17">BB3*0.98</f>
        <v>3.871</v>
      </c>
      <c r="BB3" s="62">
        <v>3.95</v>
      </c>
      <c r="BC3" s="63">
        <v>7.99</v>
      </c>
      <c r="BD3" s="60">
        <f t="shared" ref="BD3:BD18" si="18">IF(ISERROR((BC3-AZ3)/BC3),"",(BC3-AZ3)/BC3)</f>
        <v>0.52046307884856069</v>
      </c>
      <c r="BE3" s="64"/>
      <c r="BF3" s="72">
        <v>1500</v>
      </c>
      <c r="BG3" s="55">
        <f t="shared" si="8"/>
        <v>4258.6612500000001</v>
      </c>
      <c r="BH3" s="55">
        <f t="shared" si="9"/>
        <v>5747.25</v>
      </c>
      <c r="BI3" s="55">
        <f t="shared" si="10"/>
        <v>11985</v>
      </c>
      <c r="BJ3" s="66" t="s">
        <v>77</v>
      </c>
      <c r="BK3" s="67">
        <f t="shared" ref="BK3:BK5" si="19">V3*W3*X3/1000000/Y3*BF3</f>
        <v>27.2685</v>
      </c>
      <c r="BL3" s="43"/>
      <c r="BM3" s="43"/>
      <c r="BN3" s="38" t="s">
        <v>80</v>
      </c>
      <c r="BO3" s="38" t="s">
        <v>81</v>
      </c>
      <c r="BP3" s="38" t="s">
        <v>88</v>
      </c>
    </row>
    <row r="4" spans="1:68" s="68" customFormat="1" ht="91.5" customHeight="1" thickBot="1" x14ac:dyDescent="0.3">
      <c r="A4" s="37">
        <v>3</v>
      </c>
      <c r="B4" s="69"/>
      <c r="C4" s="69"/>
      <c r="D4" s="38" t="s">
        <v>65</v>
      </c>
      <c r="E4" s="69"/>
      <c r="F4" s="38" t="s">
        <v>66</v>
      </c>
      <c r="G4" s="39" t="s">
        <v>89</v>
      </c>
      <c r="H4" s="38" t="s">
        <v>68</v>
      </c>
      <c r="I4" s="38" t="str">
        <f>H4</f>
        <v>Resin Lotion Pump(Gold plastic pump )</v>
      </c>
      <c r="J4" s="40" t="s">
        <v>69</v>
      </c>
      <c r="K4" s="41" t="s">
        <v>70</v>
      </c>
      <c r="L4" s="70" t="s">
        <v>90</v>
      </c>
      <c r="M4" s="43" t="s">
        <v>86</v>
      </c>
      <c r="N4" s="43"/>
      <c r="O4" s="44"/>
      <c r="P4" s="45" t="s">
        <v>91</v>
      </c>
      <c r="Q4" s="46"/>
      <c r="R4" s="43" t="s">
        <v>74</v>
      </c>
      <c r="S4" s="47">
        <f>'[14]Sunny 12.24'!Q9</f>
        <v>2.38</v>
      </c>
      <c r="T4" s="38" t="s">
        <v>75</v>
      </c>
      <c r="U4" s="38" t="s">
        <v>76</v>
      </c>
      <c r="V4" s="48">
        <v>28</v>
      </c>
      <c r="W4" s="48">
        <v>24.5</v>
      </c>
      <c r="X4" s="48">
        <v>26.5</v>
      </c>
      <c r="Y4" s="71">
        <v>1</v>
      </c>
      <c r="Z4" s="48">
        <f t="shared" si="12"/>
        <v>4</v>
      </c>
      <c r="AA4" s="50" t="s">
        <v>79</v>
      </c>
      <c r="AB4" s="48">
        <v>28</v>
      </c>
      <c r="AC4" s="48">
        <v>24.5</v>
      </c>
      <c r="AD4" s="48">
        <v>26.5</v>
      </c>
      <c r="AE4" s="38">
        <v>5</v>
      </c>
      <c r="AF4" s="48">
        <f t="shared" si="13"/>
        <v>4</v>
      </c>
      <c r="AG4" s="51">
        <f>AG3</f>
        <v>1.8179000000000001E-2</v>
      </c>
      <c r="AH4" s="52">
        <v>63</v>
      </c>
      <c r="AI4" s="53">
        <f>AI3</f>
        <v>13862.148633038121</v>
      </c>
      <c r="AJ4" s="54">
        <v>2250</v>
      </c>
      <c r="AK4" s="55">
        <f>IF(ISERROR(AJ4/AI4),"",AJ4/AI4)</f>
        <v>0.1623125</v>
      </c>
      <c r="AL4" s="56" t="s">
        <v>78</v>
      </c>
      <c r="AM4" s="57">
        <f t="shared" si="15"/>
        <v>0.11800000000000001</v>
      </c>
      <c r="AN4" s="55">
        <f t="shared" si="0"/>
        <v>0.28083999999999998</v>
      </c>
      <c r="AO4" s="55">
        <f t="shared" si="1"/>
        <v>2.8231525</v>
      </c>
      <c r="AP4" s="58">
        <v>0.01</v>
      </c>
      <c r="AQ4" s="55">
        <f>IF(ISERROR(AZ4*AP4),"",AZ4*AP4)</f>
        <v>3.8315000000000002E-2</v>
      </c>
      <c r="AR4" s="58">
        <v>0</v>
      </c>
      <c r="AS4" s="55">
        <f>IF(ISERROR(AZ4*AR4),"",AZ4*AR4)</f>
        <v>0</v>
      </c>
      <c r="AT4" s="59">
        <v>0</v>
      </c>
      <c r="AU4" s="58">
        <v>0</v>
      </c>
      <c r="AV4" s="55">
        <f t="shared" si="4"/>
        <v>0</v>
      </c>
      <c r="AW4" s="55">
        <f t="shared" si="5"/>
        <v>3.8315000000000002E-2</v>
      </c>
      <c r="AX4" s="55">
        <f t="shared" si="6"/>
        <v>2.8614674999999998</v>
      </c>
      <c r="AY4" s="60">
        <f>IF(ISERROR((AZ4-AX4)/AZ4),"",(AZ4-AX4)/AZ4)</f>
        <v>0.25317303927965557</v>
      </c>
      <c r="AZ4" s="61">
        <f>BB4*0.97</f>
        <v>3.8315000000000001</v>
      </c>
      <c r="BA4" s="62">
        <f>BB4*0.98</f>
        <v>3.871</v>
      </c>
      <c r="BB4" s="62">
        <v>3.95</v>
      </c>
      <c r="BC4" s="63">
        <v>7.99</v>
      </c>
      <c r="BD4" s="60">
        <f>IF(ISERROR((BC4-AZ4)/BC4),"",(BC4-AZ4)/BC4)</f>
        <v>0.52046307884856069</v>
      </c>
      <c r="BE4" s="64"/>
      <c r="BF4" s="72">
        <v>1500</v>
      </c>
      <c r="BG4" s="55">
        <f t="shared" si="8"/>
        <v>4292.2012500000001</v>
      </c>
      <c r="BH4" s="55">
        <f t="shared" si="9"/>
        <v>5747.25</v>
      </c>
      <c r="BI4" s="55">
        <f t="shared" si="10"/>
        <v>11985</v>
      </c>
      <c r="BJ4" s="66" t="s">
        <v>79</v>
      </c>
      <c r="BK4" s="67">
        <f t="shared" si="19"/>
        <v>27.2685</v>
      </c>
      <c r="BL4" s="43"/>
      <c r="BM4" s="43"/>
      <c r="BN4" s="38" t="s">
        <v>80</v>
      </c>
      <c r="BO4" s="38" t="s">
        <v>81</v>
      </c>
      <c r="BP4" s="38" t="s">
        <v>92</v>
      </c>
    </row>
    <row r="5" spans="1:68" s="78" customFormat="1" ht="91.5" customHeight="1" thickBot="1" x14ac:dyDescent="0.3">
      <c r="A5" s="73">
        <v>4</v>
      </c>
      <c r="B5" s="38"/>
      <c r="C5" s="69"/>
      <c r="D5" s="38" t="s">
        <v>65</v>
      </c>
      <c r="E5" s="69"/>
      <c r="F5" s="38" t="s">
        <v>66</v>
      </c>
      <c r="G5" s="39" t="s">
        <v>93</v>
      </c>
      <c r="H5" s="38" t="s">
        <v>68</v>
      </c>
      <c r="I5" s="38" t="str">
        <f>H5</f>
        <v>Resin Lotion Pump(Gold plastic pump )</v>
      </c>
      <c r="J5" s="40" t="s">
        <v>69</v>
      </c>
      <c r="K5" s="41" t="s">
        <v>70</v>
      </c>
      <c r="L5" s="70" t="s">
        <v>94</v>
      </c>
      <c r="M5" s="43" t="s">
        <v>95</v>
      </c>
      <c r="N5" s="44"/>
      <c r="O5" s="44"/>
      <c r="P5" s="45" t="s">
        <v>96</v>
      </c>
      <c r="Q5" s="44"/>
      <c r="R5" s="43" t="s">
        <v>74</v>
      </c>
      <c r="S5" s="74">
        <f>'[14]Sunny 12.24'!Q12</f>
        <v>2.38</v>
      </c>
      <c r="T5" s="38" t="s">
        <v>75</v>
      </c>
      <c r="U5" s="38" t="s">
        <v>76</v>
      </c>
      <c r="V5" s="48">
        <v>28</v>
      </c>
      <c r="W5" s="48">
        <v>24.5</v>
      </c>
      <c r="X5" s="48">
        <v>26.5</v>
      </c>
      <c r="Y5" s="75">
        <v>1</v>
      </c>
      <c r="Z5" s="48">
        <f t="shared" si="12"/>
        <v>4</v>
      </c>
      <c r="AA5" s="50" t="s">
        <v>79</v>
      </c>
      <c r="AB5" s="48">
        <v>28</v>
      </c>
      <c r="AC5" s="48">
        <v>24.5</v>
      </c>
      <c r="AD5" s="48">
        <v>26.5</v>
      </c>
      <c r="AE5" s="38">
        <v>5</v>
      </c>
      <c r="AF5" s="48">
        <f t="shared" si="13"/>
        <v>4</v>
      </c>
      <c r="AG5" s="51">
        <f>AG4</f>
        <v>1.8179000000000001E-2</v>
      </c>
      <c r="AH5" s="52">
        <v>63</v>
      </c>
      <c r="AI5" s="53">
        <f>AI4</f>
        <v>13862.148633038121</v>
      </c>
      <c r="AJ5" s="54">
        <v>2250</v>
      </c>
      <c r="AK5" s="55">
        <f>IF(ISERROR(AJ5/AI5),"",AJ5/AI5)</f>
        <v>0.1623125</v>
      </c>
      <c r="AL5" s="56" t="s">
        <v>78</v>
      </c>
      <c r="AM5" s="57">
        <f t="shared" si="15"/>
        <v>0.11800000000000001</v>
      </c>
      <c r="AN5" s="55">
        <f t="shared" si="0"/>
        <v>0.28083999999999998</v>
      </c>
      <c r="AO5" s="55">
        <f t="shared" si="1"/>
        <v>2.8231525</v>
      </c>
      <c r="AP5" s="58">
        <v>0.01</v>
      </c>
      <c r="AQ5" s="55">
        <f>IF(ISERROR(AZ5*AP5),"",AZ5*AP5)</f>
        <v>3.8315000000000002E-2</v>
      </c>
      <c r="AR5" s="58">
        <v>0</v>
      </c>
      <c r="AS5" s="55">
        <f>IF(ISERROR(AZ5*AR5),"",AZ5*AR5)</f>
        <v>0</v>
      </c>
      <c r="AT5" s="59">
        <v>0</v>
      </c>
      <c r="AU5" s="58">
        <v>0</v>
      </c>
      <c r="AV5" s="55">
        <f t="shared" si="4"/>
        <v>0</v>
      </c>
      <c r="AW5" s="55">
        <f t="shared" si="5"/>
        <v>3.8315000000000002E-2</v>
      </c>
      <c r="AX5" s="55">
        <f t="shared" si="6"/>
        <v>2.8614674999999998</v>
      </c>
      <c r="AY5" s="60">
        <f>IF(ISERROR((AZ5-AX5)/AZ5),"",(AZ5-AX5)/AZ5)</f>
        <v>0.25317303927965557</v>
      </c>
      <c r="AZ5" s="61">
        <f>BB5*0.97</f>
        <v>3.8315000000000001</v>
      </c>
      <c r="BA5" s="62">
        <f>BB5*0.98</f>
        <v>3.871</v>
      </c>
      <c r="BB5" s="76">
        <v>3.95</v>
      </c>
      <c r="BC5" s="63">
        <v>7.99</v>
      </c>
      <c r="BD5" s="60">
        <f>IF(ISERROR((BC5-AZ5)/BC5),"",(BC5-AZ5)/BC5)</f>
        <v>0.52046307884856069</v>
      </c>
      <c r="BE5" s="64"/>
      <c r="BF5" s="77">
        <v>1500</v>
      </c>
      <c r="BG5" s="55">
        <f t="shared" si="8"/>
        <v>4292.2012500000001</v>
      </c>
      <c r="BH5" s="55">
        <f t="shared" si="9"/>
        <v>5747.25</v>
      </c>
      <c r="BI5" s="55">
        <f t="shared" si="10"/>
        <v>11985</v>
      </c>
      <c r="BJ5" s="66" t="s">
        <v>77</v>
      </c>
      <c r="BK5" s="67">
        <f t="shared" si="19"/>
        <v>27.2685</v>
      </c>
      <c r="BL5" s="44"/>
      <c r="BM5" s="44"/>
      <c r="BN5" s="38" t="s">
        <v>80</v>
      </c>
      <c r="BO5" s="38" t="s">
        <v>81</v>
      </c>
      <c r="BP5" s="38" t="s">
        <v>92</v>
      </c>
    </row>
    <row r="6" spans="1:68" s="68" customFormat="1" ht="91.5" customHeight="1" thickBot="1" x14ac:dyDescent="0.3">
      <c r="A6" s="37">
        <v>5</v>
      </c>
      <c r="B6" s="69"/>
      <c r="C6" s="69"/>
      <c r="D6" s="38" t="s">
        <v>65</v>
      </c>
      <c r="E6" s="69"/>
      <c r="F6" s="38" t="s">
        <v>66</v>
      </c>
      <c r="G6" s="39" t="s">
        <v>97</v>
      </c>
      <c r="H6" s="38" t="s">
        <v>68</v>
      </c>
      <c r="I6" s="38" t="str">
        <f t="shared" si="11"/>
        <v>Resin Lotion Pump(Gold plastic pump )</v>
      </c>
      <c r="J6" s="40" t="s">
        <v>69</v>
      </c>
      <c r="K6" s="41" t="s">
        <v>70</v>
      </c>
      <c r="L6" s="42" t="s">
        <v>98</v>
      </c>
      <c r="M6" s="43" t="s">
        <v>86</v>
      </c>
      <c r="N6" s="43"/>
      <c r="O6" s="44"/>
      <c r="P6" s="45" t="s">
        <v>99</v>
      </c>
      <c r="Q6" s="46"/>
      <c r="R6" s="43" t="s">
        <v>74</v>
      </c>
      <c r="S6" s="47">
        <f>'[14]Sunny 12.24'!Q7</f>
        <v>2.3199999999999998</v>
      </c>
      <c r="T6" s="38" t="s">
        <v>75</v>
      </c>
      <c r="U6" s="38" t="s">
        <v>76</v>
      </c>
      <c r="V6" s="79">
        <v>26.5</v>
      </c>
      <c r="W6" s="79">
        <v>25.5</v>
      </c>
      <c r="X6" s="79">
        <v>24.5</v>
      </c>
      <c r="Y6" s="80">
        <v>1</v>
      </c>
      <c r="Z6" s="79">
        <f>SUM(Y6:Y9)</f>
        <v>4</v>
      </c>
      <c r="AA6" s="81" t="s">
        <v>100</v>
      </c>
      <c r="AB6" s="48">
        <v>26.5</v>
      </c>
      <c r="AC6" s="48">
        <v>25.5</v>
      </c>
      <c r="AD6" s="48">
        <v>24.5</v>
      </c>
      <c r="AE6" s="38">
        <v>5</v>
      </c>
      <c r="AF6" s="48">
        <f>Z6</f>
        <v>4</v>
      </c>
      <c r="AG6" s="51">
        <f t="shared" ref="AG6:AG16" si="20">IF(AB6="","",AB6*AC6*AD6/1000000)</f>
        <v>1.6555875000000001E-2</v>
      </c>
      <c r="AH6" s="52">
        <v>63</v>
      </c>
      <c r="AI6" s="53">
        <f t="shared" ref="AI6:AI16" si="21">IF(AF6="","",AH6/AG6*AF6)</f>
        <v>15221.18281274774</v>
      </c>
      <c r="AJ6" s="54">
        <v>2250</v>
      </c>
      <c r="AK6" s="55">
        <f t="shared" si="14"/>
        <v>0.1478203125</v>
      </c>
      <c r="AL6" s="56" t="s">
        <v>78</v>
      </c>
      <c r="AM6" s="57">
        <f t="shared" si="15"/>
        <v>0.11800000000000001</v>
      </c>
      <c r="AN6" s="55">
        <f t="shared" si="0"/>
        <v>0.27376</v>
      </c>
      <c r="AO6" s="55">
        <f t="shared" si="1"/>
        <v>2.7415803125</v>
      </c>
      <c r="AP6" s="58">
        <v>0.01</v>
      </c>
      <c r="AQ6" s="55">
        <f t="shared" si="2"/>
        <v>3.8315000000000002E-2</v>
      </c>
      <c r="AR6" s="58">
        <v>0</v>
      </c>
      <c r="AS6" s="55">
        <f t="shared" si="3"/>
        <v>0</v>
      </c>
      <c r="AT6" s="59">
        <v>0</v>
      </c>
      <c r="AU6" s="58">
        <v>0</v>
      </c>
      <c r="AV6" s="55">
        <f t="shared" si="4"/>
        <v>0</v>
      </c>
      <c r="AW6" s="55">
        <f t="shared" si="5"/>
        <v>3.8315000000000002E-2</v>
      </c>
      <c r="AX6" s="55">
        <f t="shared" si="6"/>
        <v>2.7798953124999999</v>
      </c>
      <c r="AY6" s="60">
        <f t="shared" si="7"/>
        <v>0.27446292248466664</v>
      </c>
      <c r="AZ6" s="61">
        <f t="shared" si="16"/>
        <v>3.8315000000000001</v>
      </c>
      <c r="BA6" s="62">
        <f t="shared" si="17"/>
        <v>3.871</v>
      </c>
      <c r="BB6" s="62">
        <v>3.95</v>
      </c>
      <c r="BC6" s="63">
        <v>7.99</v>
      </c>
      <c r="BD6" s="60">
        <f t="shared" si="18"/>
        <v>0.52046307884856069</v>
      </c>
      <c r="BE6" s="64"/>
      <c r="BF6" s="65">
        <v>1500</v>
      </c>
      <c r="BG6" s="55">
        <f t="shared" si="8"/>
        <v>4169.8429687500002</v>
      </c>
      <c r="BH6" s="55">
        <f t="shared" si="9"/>
        <v>5747.25</v>
      </c>
      <c r="BI6" s="55">
        <f t="shared" si="10"/>
        <v>11985</v>
      </c>
      <c r="BJ6" s="81" t="s">
        <v>101</v>
      </c>
      <c r="BK6" s="82">
        <f>V6*W6*X6/1000000/Y6*BF6</f>
        <v>24.833812500000001</v>
      </c>
      <c r="BL6" s="43"/>
      <c r="BM6" s="43"/>
      <c r="BN6" s="38" t="s">
        <v>80</v>
      </c>
      <c r="BO6" s="38" t="s">
        <v>81</v>
      </c>
      <c r="BP6" s="38" t="s">
        <v>92</v>
      </c>
    </row>
    <row r="7" spans="1:68" s="68" customFormat="1" ht="91.5" customHeight="1" thickBot="1" x14ac:dyDescent="0.3">
      <c r="A7" s="37">
        <v>6</v>
      </c>
      <c r="B7" s="69"/>
      <c r="C7" s="69"/>
      <c r="D7" s="38" t="s">
        <v>65</v>
      </c>
      <c r="E7" s="69"/>
      <c r="F7" s="38" t="s">
        <v>66</v>
      </c>
      <c r="G7" s="39" t="s">
        <v>102</v>
      </c>
      <c r="H7" s="38" t="s">
        <v>68</v>
      </c>
      <c r="I7" s="38" t="str">
        <f t="shared" si="11"/>
        <v>Resin Lotion Pump(Gold plastic pump )</v>
      </c>
      <c r="J7" s="40" t="s">
        <v>69</v>
      </c>
      <c r="K7" s="41" t="s">
        <v>70</v>
      </c>
      <c r="L7" s="70" t="s">
        <v>103</v>
      </c>
      <c r="M7" s="43" t="s">
        <v>104</v>
      </c>
      <c r="N7" s="43"/>
      <c r="O7" s="44"/>
      <c r="P7" s="45" t="s">
        <v>105</v>
      </c>
      <c r="Q7" s="46"/>
      <c r="R7" s="43" t="s">
        <v>74</v>
      </c>
      <c r="S7" s="47">
        <f>'[14]Sunny 12.24'!Q10</f>
        <v>2.38</v>
      </c>
      <c r="T7" s="38" t="s">
        <v>75</v>
      </c>
      <c r="U7" s="38" t="s">
        <v>76</v>
      </c>
      <c r="V7" s="79">
        <v>26.5</v>
      </c>
      <c r="W7" s="79">
        <v>25.5</v>
      </c>
      <c r="X7" s="79">
        <v>24.5</v>
      </c>
      <c r="Y7" s="83">
        <v>1</v>
      </c>
      <c r="Z7" s="84">
        <v>4</v>
      </c>
      <c r="AA7" s="85" t="s">
        <v>106</v>
      </c>
      <c r="AB7" s="86">
        <v>26.5</v>
      </c>
      <c r="AC7" s="86">
        <v>25.5</v>
      </c>
      <c r="AD7" s="86">
        <v>24.5</v>
      </c>
      <c r="AE7" s="38">
        <v>5</v>
      </c>
      <c r="AF7" s="86">
        <v>4</v>
      </c>
      <c r="AG7" s="51">
        <f>AG6</f>
        <v>1.6555875000000001E-2</v>
      </c>
      <c r="AH7" s="52">
        <v>63</v>
      </c>
      <c r="AI7" s="53">
        <f>AI6</f>
        <v>15221.18281274774</v>
      </c>
      <c r="AJ7" s="54">
        <v>2250</v>
      </c>
      <c r="AK7" s="55">
        <f t="shared" si="14"/>
        <v>0.1478203125</v>
      </c>
      <c r="AL7" s="56" t="s">
        <v>78</v>
      </c>
      <c r="AM7" s="57">
        <f t="shared" si="15"/>
        <v>0.11800000000000001</v>
      </c>
      <c r="AN7" s="55">
        <f t="shared" si="0"/>
        <v>0.28083999999999998</v>
      </c>
      <c r="AO7" s="55">
        <f t="shared" si="1"/>
        <v>2.8086603124999998</v>
      </c>
      <c r="AP7" s="58">
        <v>0.01</v>
      </c>
      <c r="AQ7" s="55">
        <f t="shared" si="2"/>
        <v>3.8315000000000002E-2</v>
      </c>
      <c r="AR7" s="58">
        <v>0</v>
      </c>
      <c r="AS7" s="55">
        <f t="shared" si="3"/>
        <v>0</v>
      </c>
      <c r="AT7" s="59">
        <v>0</v>
      </c>
      <c r="AU7" s="58">
        <v>0</v>
      </c>
      <c r="AV7" s="55">
        <f t="shared" si="4"/>
        <v>0</v>
      </c>
      <c r="AW7" s="55">
        <f t="shared" si="5"/>
        <v>3.8315000000000002E-2</v>
      </c>
      <c r="AX7" s="55">
        <f t="shared" si="6"/>
        <v>2.8469753124999997</v>
      </c>
      <c r="AY7" s="60">
        <f t="shared" si="7"/>
        <v>0.25695541889599383</v>
      </c>
      <c r="AZ7" s="61">
        <f t="shared" si="16"/>
        <v>3.8315000000000001</v>
      </c>
      <c r="BA7" s="62">
        <f t="shared" si="17"/>
        <v>3.871</v>
      </c>
      <c r="BB7" s="62">
        <v>3.95</v>
      </c>
      <c r="BC7" s="63">
        <v>7.99</v>
      </c>
      <c r="BD7" s="60">
        <f t="shared" si="18"/>
        <v>0.52046307884856069</v>
      </c>
      <c r="BE7" s="64"/>
      <c r="BF7" s="72">
        <v>1500</v>
      </c>
      <c r="BG7" s="55">
        <f t="shared" si="8"/>
        <v>4270.4629687499992</v>
      </c>
      <c r="BH7" s="55">
        <f t="shared" si="9"/>
        <v>5747.25</v>
      </c>
      <c r="BI7" s="55">
        <f t="shared" si="10"/>
        <v>11985</v>
      </c>
      <c r="BJ7" s="81" t="s">
        <v>107</v>
      </c>
      <c r="BK7" s="82">
        <f t="shared" ref="BK7:BK9" si="22">V7*W7*X7/1000000/Y7*BF7</f>
        <v>24.833812500000001</v>
      </c>
      <c r="BL7" s="43"/>
      <c r="BM7" s="43"/>
      <c r="BN7" s="38" t="s">
        <v>80</v>
      </c>
      <c r="BO7" s="38" t="s">
        <v>81</v>
      </c>
      <c r="BP7" s="38" t="s">
        <v>82</v>
      </c>
    </row>
    <row r="8" spans="1:68" s="68" customFormat="1" ht="91.5" customHeight="1" thickBot="1" x14ac:dyDescent="0.3">
      <c r="A8" s="37">
        <v>7</v>
      </c>
      <c r="B8" s="69"/>
      <c r="C8" s="69"/>
      <c r="D8" s="38" t="s">
        <v>65</v>
      </c>
      <c r="E8" s="69"/>
      <c r="F8" s="38" t="s">
        <v>66</v>
      </c>
      <c r="G8" s="39" t="s">
        <v>108</v>
      </c>
      <c r="H8" s="38" t="s">
        <v>68</v>
      </c>
      <c r="I8" s="38" t="str">
        <f t="shared" si="11"/>
        <v>Resin Lotion Pump(Gold plastic pump )</v>
      </c>
      <c r="J8" s="40" t="s">
        <v>69</v>
      </c>
      <c r="K8" s="41" t="s">
        <v>70</v>
      </c>
      <c r="L8" s="70" t="s">
        <v>109</v>
      </c>
      <c r="M8" s="43" t="s">
        <v>110</v>
      </c>
      <c r="N8" s="43"/>
      <c r="O8" s="44"/>
      <c r="P8" s="45" t="s">
        <v>111</v>
      </c>
      <c r="Q8" s="46"/>
      <c r="R8" s="43" t="s">
        <v>74</v>
      </c>
      <c r="S8" s="47">
        <f>'[14]Sunny 12.24'!Q11</f>
        <v>2.42</v>
      </c>
      <c r="T8" s="38" t="s">
        <v>75</v>
      </c>
      <c r="U8" s="38" t="s">
        <v>76</v>
      </c>
      <c r="V8" s="79">
        <v>26.5</v>
      </c>
      <c r="W8" s="79">
        <v>25.5</v>
      </c>
      <c r="X8" s="79">
        <v>24.5</v>
      </c>
      <c r="Y8" s="83">
        <v>1</v>
      </c>
      <c r="Z8" s="84">
        <v>4</v>
      </c>
      <c r="AA8" s="85" t="s">
        <v>106</v>
      </c>
      <c r="AB8" s="86">
        <v>26.5</v>
      </c>
      <c r="AC8" s="86">
        <v>25.5</v>
      </c>
      <c r="AD8" s="86">
        <v>24.5</v>
      </c>
      <c r="AE8" s="38">
        <v>5</v>
      </c>
      <c r="AF8" s="86">
        <v>4</v>
      </c>
      <c r="AG8" s="51">
        <f>AG7</f>
        <v>1.6555875000000001E-2</v>
      </c>
      <c r="AH8" s="52">
        <v>63</v>
      </c>
      <c r="AI8" s="53">
        <f>AI7</f>
        <v>15221.18281274774</v>
      </c>
      <c r="AJ8" s="54">
        <v>2250</v>
      </c>
      <c r="AK8" s="55">
        <f t="shared" si="14"/>
        <v>0.1478203125</v>
      </c>
      <c r="AL8" s="56" t="s">
        <v>78</v>
      </c>
      <c r="AM8" s="57">
        <f t="shared" si="15"/>
        <v>0.11800000000000001</v>
      </c>
      <c r="AN8" s="55">
        <f t="shared" si="0"/>
        <v>0.28556000000000004</v>
      </c>
      <c r="AO8" s="55">
        <f t="shared" si="1"/>
        <v>2.8533803124999997</v>
      </c>
      <c r="AP8" s="58">
        <v>0.01</v>
      </c>
      <c r="AQ8" s="55">
        <f t="shared" si="2"/>
        <v>3.9769999999999993E-2</v>
      </c>
      <c r="AR8" s="58">
        <v>0</v>
      </c>
      <c r="AS8" s="55">
        <f t="shared" si="3"/>
        <v>0</v>
      </c>
      <c r="AT8" s="59">
        <v>0</v>
      </c>
      <c r="AU8" s="58">
        <v>0</v>
      </c>
      <c r="AV8" s="55">
        <f t="shared" si="4"/>
        <v>0</v>
      </c>
      <c r="AW8" s="55">
        <f t="shared" si="5"/>
        <v>3.9769999999999993E-2</v>
      </c>
      <c r="AX8" s="55">
        <f t="shared" si="6"/>
        <v>2.8931503124999995</v>
      </c>
      <c r="AY8" s="60">
        <f t="shared" si="7"/>
        <v>0.27252946630626101</v>
      </c>
      <c r="AZ8" s="61">
        <f t="shared" si="16"/>
        <v>3.9769999999999994</v>
      </c>
      <c r="BA8" s="62">
        <f t="shared" si="17"/>
        <v>4.0179999999999998</v>
      </c>
      <c r="BB8" s="62">
        <v>4.0999999999999996</v>
      </c>
      <c r="BC8" s="63">
        <v>8.99</v>
      </c>
      <c r="BD8" s="60">
        <f t="shared" si="18"/>
        <v>0.55761957730812017</v>
      </c>
      <c r="BE8" s="64"/>
      <c r="BF8" s="72">
        <v>1500</v>
      </c>
      <c r="BG8" s="55">
        <f t="shared" si="8"/>
        <v>4339.725468749999</v>
      </c>
      <c r="BH8" s="55">
        <f t="shared" si="9"/>
        <v>5965.4999999999991</v>
      </c>
      <c r="BI8" s="55">
        <f t="shared" si="10"/>
        <v>13485</v>
      </c>
      <c r="BJ8" s="81" t="s">
        <v>112</v>
      </c>
      <c r="BK8" s="82">
        <f t="shared" si="22"/>
        <v>24.833812500000001</v>
      </c>
      <c r="BL8" s="43"/>
      <c r="BM8" s="43"/>
      <c r="BN8" s="38" t="s">
        <v>80</v>
      </c>
      <c r="BO8" s="38" t="s">
        <v>81</v>
      </c>
      <c r="BP8" s="38" t="s">
        <v>113</v>
      </c>
    </row>
    <row r="9" spans="1:68" s="78" customFormat="1" ht="91.5" customHeight="1" thickBot="1" x14ac:dyDescent="0.3">
      <c r="A9" s="73">
        <v>8</v>
      </c>
      <c r="B9" s="38"/>
      <c r="C9" s="69"/>
      <c r="D9" s="38" t="s">
        <v>65</v>
      </c>
      <c r="E9" s="69"/>
      <c r="F9" s="38" t="s">
        <v>66</v>
      </c>
      <c r="G9" s="39" t="s">
        <v>114</v>
      </c>
      <c r="H9" s="38" t="s">
        <v>84</v>
      </c>
      <c r="I9" s="38" t="str">
        <f t="shared" si="11"/>
        <v>Resin Lotion Pump(chrome plastic pump )</v>
      </c>
      <c r="J9" s="40" t="s">
        <v>69</v>
      </c>
      <c r="K9" s="41" t="s">
        <v>70</v>
      </c>
      <c r="L9" s="70" t="s">
        <v>115</v>
      </c>
      <c r="M9" s="43" t="s">
        <v>95</v>
      </c>
      <c r="N9" s="44"/>
      <c r="O9" s="44"/>
      <c r="P9" s="45" t="s">
        <v>116</v>
      </c>
      <c r="Q9" s="44"/>
      <c r="R9" s="43" t="s">
        <v>74</v>
      </c>
      <c r="S9" s="74">
        <f>'[14]Sunny 12.24'!Q15</f>
        <v>2.4</v>
      </c>
      <c r="T9" s="38" t="s">
        <v>75</v>
      </c>
      <c r="U9" s="38" t="s">
        <v>76</v>
      </c>
      <c r="V9" s="79">
        <v>26.5</v>
      </c>
      <c r="W9" s="79">
        <v>25.5</v>
      </c>
      <c r="X9" s="79">
        <v>24.5</v>
      </c>
      <c r="Y9" s="87">
        <v>1</v>
      </c>
      <c r="Z9" s="88">
        <v>4</v>
      </c>
      <c r="AA9" s="89" t="s">
        <v>106</v>
      </c>
      <c r="AB9" s="90">
        <v>26.5</v>
      </c>
      <c r="AC9" s="90">
        <v>25.5</v>
      </c>
      <c r="AD9" s="90">
        <v>24.5</v>
      </c>
      <c r="AE9" s="38">
        <v>5</v>
      </c>
      <c r="AF9" s="90">
        <v>4</v>
      </c>
      <c r="AG9" s="51">
        <f>AG8</f>
        <v>1.6555875000000001E-2</v>
      </c>
      <c r="AH9" s="52">
        <v>63</v>
      </c>
      <c r="AI9" s="53">
        <f>AI8</f>
        <v>15221.18281274774</v>
      </c>
      <c r="AJ9" s="54">
        <v>2250</v>
      </c>
      <c r="AK9" s="55">
        <f t="shared" si="14"/>
        <v>0.1478203125</v>
      </c>
      <c r="AL9" s="56" t="s">
        <v>78</v>
      </c>
      <c r="AM9" s="57">
        <f t="shared" si="15"/>
        <v>0.11800000000000001</v>
      </c>
      <c r="AN9" s="55">
        <f t="shared" si="0"/>
        <v>0.28320000000000001</v>
      </c>
      <c r="AO9" s="55">
        <f t="shared" si="1"/>
        <v>2.8310203124999997</v>
      </c>
      <c r="AP9" s="58">
        <v>0.01</v>
      </c>
      <c r="AQ9" s="55">
        <f t="shared" si="2"/>
        <v>3.8315000000000002E-2</v>
      </c>
      <c r="AR9" s="58">
        <v>0</v>
      </c>
      <c r="AS9" s="55">
        <f t="shared" si="3"/>
        <v>0</v>
      </c>
      <c r="AT9" s="59">
        <v>0</v>
      </c>
      <c r="AU9" s="58">
        <v>0</v>
      </c>
      <c r="AV9" s="55">
        <f t="shared" si="4"/>
        <v>0</v>
      </c>
      <c r="AW9" s="55">
        <f t="shared" si="5"/>
        <v>3.8315000000000002E-2</v>
      </c>
      <c r="AX9" s="55">
        <f t="shared" si="6"/>
        <v>2.8693353124999996</v>
      </c>
      <c r="AY9" s="60">
        <f t="shared" si="7"/>
        <v>0.25111958436643622</v>
      </c>
      <c r="AZ9" s="61">
        <f t="shared" si="16"/>
        <v>3.8315000000000001</v>
      </c>
      <c r="BA9" s="62">
        <f t="shared" si="17"/>
        <v>3.871</v>
      </c>
      <c r="BB9" s="76">
        <v>3.95</v>
      </c>
      <c r="BC9" s="63">
        <v>7.99</v>
      </c>
      <c r="BD9" s="60">
        <f t="shared" si="18"/>
        <v>0.52046307884856069</v>
      </c>
      <c r="BE9" s="64"/>
      <c r="BF9" s="77">
        <v>1500</v>
      </c>
      <c r="BG9" s="55">
        <f t="shared" si="8"/>
        <v>4304.0029687499991</v>
      </c>
      <c r="BH9" s="55">
        <f t="shared" si="9"/>
        <v>5747.25</v>
      </c>
      <c r="BI9" s="55">
        <f t="shared" si="10"/>
        <v>11985</v>
      </c>
      <c r="BJ9" s="81" t="s">
        <v>112</v>
      </c>
      <c r="BK9" s="82">
        <f t="shared" si="22"/>
        <v>24.833812500000001</v>
      </c>
      <c r="BL9" s="44"/>
      <c r="BM9" s="44"/>
      <c r="BN9" s="38" t="s">
        <v>80</v>
      </c>
      <c r="BO9" s="38" t="s">
        <v>81</v>
      </c>
      <c r="BP9" s="38" t="s">
        <v>88</v>
      </c>
    </row>
    <row r="10" spans="1:68" s="78" customFormat="1" ht="91.5" customHeight="1" thickBot="1" x14ac:dyDescent="0.3">
      <c r="A10" s="37">
        <v>9</v>
      </c>
      <c r="B10" s="69"/>
      <c r="C10" s="69"/>
      <c r="D10" s="38" t="s">
        <v>65</v>
      </c>
      <c r="E10" s="69"/>
      <c r="F10" s="38" t="s">
        <v>66</v>
      </c>
      <c r="G10" s="39" t="s">
        <v>117</v>
      </c>
      <c r="H10" s="38" t="s">
        <v>68</v>
      </c>
      <c r="I10" s="38" t="str">
        <f>H10</f>
        <v>Resin Lotion Pump(Gold plastic pump )</v>
      </c>
      <c r="J10" s="40" t="s">
        <v>69</v>
      </c>
      <c r="K10" s="41" t="s">
        <v>70</v>
      </c>
      <c r="L10" s="70" t="s">
        <v>118</v>
      </c>
      <c r="M10" s="43" t="s">
        <v>95</v>
      </c>
      <c r="N10" s="44"/>
      <c r="O10" s="44"/>
      <c r="P10" s="45" t="s">
        <v>119</v>
      </c>
      <c r="Q10" s="44"/>
      <c r="R10" s="43" t="s">
        <v>74</v>
      </c>
      <c r="S10" s="74">
        <f>'[14]Sunny 12.24'!Q13</f>
        <v>2.38</v>
      </c>
      <c r="T10" s="38" t="s">
        <v>75</v>
      </c>
      <c r="U10" s="38" t="s">
        <v>76</v>
      </c>
      <c r="V10" s="91">
        <v>26</v>
      </c>
      <c r="W10" s="91">
        <v>13.5</v>
      </c>
      <c r="X10" s="91">
        <v>44</v>
      </c>
      <c r="Y10" s="92">
        <v>2</v>
      </c>
      <c r="Z10" s="91">
        <f>SUM(Y10:Y11)</f>
        <v>4</v>
      </c>
      <c r="AA10" s="50" t="s">
        <v>120</v>
      </c>
      <c r="AB10" s="91">
        <v>26</v>
      </c>
      <c r="AC10" s="91">
        <v>13.5</v>
      </c>
      <c r="AD10" s="91">
        <v>44</v>
      </c>
      <c r="AE10" s="69"/>
      <c r="AF10" s="91">
        <f>Z10</f>
        <v>4</v>
      </c>
      <c r="AG10" s="51">
        <f>IF(AB10="","",AB10*AC10*AD10/1000000)</f>
        <v>1.5443999999999999E-2</v>
      </c>
      <c r="AH10" s="52">
        <v>63</v>
      </c>
      <c r="AI10" s="53">
        <f>IF(AF10="","",AH10/AG10*AF10)</f>
        <v>16317.016317016318</v>
      </c>
      <c r="AJ10" s="54">
        <v>2250</v>
      </c>
      <c r="AK10" s="55">
        <f>IF(ISERROR(AJ10/AI10),"",AJ10/AI10)</f>
        <v>0.13789285714285715</v>
      </c>
      <c r="AL10" s="56" t="s">
        <v>78</v>
      </c>
      <c r="AM10" s="57">
        <f t="shared" si="15"/>
        <v>0.11800000000000001</v>
      </c>
      <c r="AN10" s="55">
        <f t="shared" si="0"/>
        <v>0.28083999999999998</v>
      </c>
      <c r="AO10" s="55">
        <f t="shared" si="1"/>
        <v>2.7987328571428569</v>
      </c>
      <c r="AP10" s="58">
        <v>0.01</v>
      </c>
      <c r="AQ10" s="55">
        <f>IF(ISERROR(AZ10*AP10),"",AZ10*AP10)</f>
        <v>3.8315000000000002E-2</v>
      </c>
      <c r="AR10" s="58">
        <v>0</v>
      </c>
      <c r="AS10" s="55">
        <f>IF(ISERROR(AZ10*AR10),"",AZ10*AR10)</f>
        <v>0</v>
      </c>
      <c r="AT10" s="59">
        <v>0</v>
      </c>
      <c r="AU10" s="58">
        <v>0</v>
      </c>
      <c r="AV10" s="55">
        <f t="shared" si="4"/>
        <v>0</v>
      </c>
      <c r="AW10" s="55">
        <f t="shared" si="5"/>
        <v>3.8315000000000002E-2</v>
      </c>
      <c r="AX10" s="55">
        <f t="shared" si="6"/>
        <v>2.8370478571428568</v>
      </c>
      <c r="AY10" s="60">
        <f>IF(ISERROR((AZ10-AX10)/AZ10),"",(AZ10-AX10)/AZ10)</f>
        <v>0.25954642903749009</v>
      </c>
      <c r="AZ10" s="61">
        <f>BB10*0.97</f>
        <v>3.8315000000000001</v>
      </c>
      <c r="BA10" s="62">
        <f>BB10*0.98</f>
        <v>3.871</v>
      </c>
      <c r="BB10" s="76">
        <v>3.95</v>
      </c>
      <c r="BC10" s="63">
        <v>7.99</v>
      </c>
      <c r="BD10" s="60">
        <f>IF(ISERROR((BC10-AZ10)/BC10),"",(BC10-AZ10)/BC10)</f>
        <v>0.52046307884856069</v>
      </c>
      <c r="BE10" s="64"/>
      <c r="BF10" s="65">
        <v>1300</v>
      </c>
      <c r="BG10" s="55">
        <f t="shared" si="8"/>
        <v>3688.1622142857136</v>
      </c>
      <c r="BH10" s="55">
        <f t="shared" si="9"/>
        <v>4980.95</v>
      </c>
      <c r="BI10" s="55">
        <f t="shared" si="10"/>
        <v>10387</v>
      </c>
      <c r="BJ10" s="66" t="s">
        <v>121</v>
      </c>
      <c r="BK10" s="67">
        <f>V10*W10*X10/1000000/Y10*BF10</f>
        <v>10.038599999999999</v>
      </c>
      <c r="BL10" s="44"/>
      <c r="BM10" s="44"/>
      <c r="BN10" s="38" t="s">
        <v>80</v>
      </c>
      <c r="BO10" s="38" t="s">
        <v>81</v>
      </c>
      <c r="BP10" s="38" t="s">
        <v>82</v>
      </c>
    </row>
    <row r="11" spans="1:68" s="78" customFormat="1" ht="91.5" customHeight="1" thickBot="1" x14ac:dyDescent="0.3">
      <c r="A11" s="37">
        <v>10</v>
      </c>
      <c r="B11" s="38"/>
      <c r="C11" s="69"/>
      <c r="D11" s="38" t="s">
        <v>65</v>
      </c>
      <c r="E11" s="69"/>
      <c r="F11" s="38" t="s">
        <v>66</v>
      </c>
      <c r="G11" s="39" t="s">
        <v>122</v>
      </c>
      <c r="H11" s="38" t="s">
        <v>68</v>
      </c>
      <c r="I11" s="38" t="str">
        <f t="shared" si="11"/>
        <v>Resin Lotion Pump(Gold plastic pump )</v>
      </c>
      <c r="J11" s="40" t="s">
        <v>69</v>
      </c>
      <c r="K11" s="41" t="s">
        <v>70</v>
      </c>
      <c r="L11" s="70" t="s">
        <v>123</v>
      </c>
      <c r="M11" s="43" t="s">
        <v>95</v>
      </c>
      <c r="N11" s="44"/>
      <c r="O11" s="44"/>
      <c r="P11" s="45" t="s">
        <v>124</v>
      </c>
      <c r="Q11" s="44"/>
      <c r="R11" s="43" t="s">
        <v>74</v>
      </c>
      <c r="S11" s="74">
        <f>'[14]Sunny 12.24'!Q17</f>
        <v>2.5499999999999998</v>
      </c>
      <c r="T11" s="38" t="s">
        <v>75</v>
      </c>
      <c r="U11" s="38" t="s">
        <v>76</v>
      </c>
      <c r="V11" s="91">
        <v>26</v>
      </c>
      <c r="W11" s="91">
        <v>13.5</v>
      </c>
      <c r="X11" s="91">
        <v>44</v>
      </c>
      <c r="Y11" s="75">
        <v>2</v>
      </c>
      <c r="Z11" s="93">
        <v>4</v>
      </c>
      <c r="AA11" s="94" t="s">
        <v>125</v>
      </c>
      <c r="AB11" s="93">
        <v>26</v>
      </c>
      <c r="AC11" s="93">
        <v>13.5</v>
      </c>
      <c r="AD11" s="93">
        <v>44</v>
      </c>
      <c r="AE11" s="69"/>
      <c r="AF11" s="93">
        <v>4</v>
      </c>
      <c r="AG11" s="51">
        <f>AG10</f>
        <v>1.5443999999999999E-2</v>
      </c>
      <c r="AH11" s="52">
        <v>63</v>
      </c>
      <c r="AI11" s="53">
        <f>AI10</f>
        <v>16317.016317016318</v>
      </c>
      <c r="AJ11" s="54">
        <v>2250</v>
      </c>
      <c r="AK11" s="55">
        <f t="shared" si="14"/>
        <v>0.13789285714285715</v>
      </c>
      <c r="AL11" s="56" t="s">
        <v>78</v>
      </c>
      <c r="AM11" s="57">
        <f t="shared" si="15"/>
        <v>0.11800000000000001</v>
      </c>
      <c r="AN11" s="55">
        <f t="shared" si="0"/>
        <v>0.3009</v>
      </c>
      <c r="AO11" s="55">
        <f t="shared" si="1"/>
        <v>2.9887928571428568</v>
      </c>
      <c r="AP11" s="58">
        <v>0.01</v>
      </c>
      <c r="AQ11" s="55">
        <f t="shared" si="2"/>
        <v>4.0254999999999999E-2</v>
      </c>
      <c r="AR11" s="58">
        <v>0</v>
      </c>
      <c r="AS11" s="55">
        <f t="shared" si="3"/>
        <v>0</v>
      </c>
      <c r="AT11" s="59">
        <v>0</v>
      </c>
      <c r="AU11" s="58">
        <v>0</v>
      </c>
      <c r="AV11" s="55">
        <f t="shared" si="4"/>
        <v>0</v>
      </c>
      <c r="AW11" s="55">
        <f t="shared" si="5"/>
        <v>4.0254999999999999E-2</v>
      </c>
      <c r="AX11" s="55">
        <f t="shared" si="6"/>
        <v>3.029047857142857</v>
      </c>
      <c r="AY11" s="60">
        <f t="shared" si="7"/>
        <v>0.24753500008872018</v>
      </c>
      <c r="AZ11" s="61">
        <f t="shared" si="16"/>
        <v>4.0255000000000001</v>
      </c>
      <c r="BA11" s="62">
        <f t="shared" si="17"/>
        <v>4.0670000000000002</v>
      </c>
      <c r="BB11" s="76">
        <v>4.1500000000000004</v>
      </c>
      <c r="BC11" s="63">
        <v>8.99</v>
      </c>
      <c r="BD11" s="60">
        <f t="shared" si="18"/>
        <v>0.55222469410456065</v>
      </c>
      <c r="BE11" s="64"/>
      <c r="BF11" s="77">
        <v>1300</v>
      </c>
      <c r="BG11" s="55">
        <f t="shared" si="8"/>
        <v>3937.762214285714</v>
      </c>
      <c r="BH11" s="55">
        <f t="shared" si="9"/>
        <v>5233.1500000000005</v>
      </c>
      <c r="BI11" s="55">
        <f t="shared" si="10"/>
        <v>11687</v>
      </c>
      <c r="BJ11" s="66" t="s">
        <v>126</v>
      </c>
      <c r="BK11" s="67">
        <f>V11*W11*X11/1000000/Y11*BF11</f>
        <v>10.038599999999999</v>
      </c>
      <c r="BL11" s="44"/>
      <c r="BM11" s="44"/>
      <c r="BN11" s="38" t="s">
        <v>80</v>
      </c>
      <c r="BO11" s="38" t="s">
        <v>81</v>
      </c>
      <c r="BP11" s="38" t="s">
        <v>82</v>
      </c>
    </row>
    <row r="12" spans="1:68" s="78" customFormat="1" ht="91.5" customHeight="1" thickBot="1" x14ac:dyDescent="0.3">
      <c r="A12" s="73">
        <v>12</v>
      </c>
      <c r="B12" s="38"/>
      <c r="C12" s="69"/>
      <c r="D12" s="38" t="s">
        <v>65</v>
      </c>
      <c r="E12" s="69"/>
      <c r="F12" s="38" t="s">
        <v>66</v>
      </c>
      <c r="G12" s="39" t="s">
        <v>127</v>
      </c>
      <c r="H12" s="38" t="s">
        <v>128</v>
      </c>
      <c r="I12" s="38" t="str">
        <f t="shared" si="11"/>
        <v>Resin Lotion Pump(black plastic pump )</v>
      </c>
      <c r="J12" s="40" t="s">
        <v>69</v>
      </c>
      <c r="K12" s="41" t="s">
        <v>70</v>
      </c>
      <c r="L12" s="70" t="s">
        <v>129</v>
      </c>
      <c r="M12" s="43" t="s">
        <v>95</v>
      </c>
      <c r="N12" s="44"/>
      <c r="O12" s="44"/>
      <c r="P12" s="45" t="s">
        <v>130</v>
      </c>
      <c r="Q12" s="44"/>
      <c r="R12" s="43" t="s">
        <v>74</v>
      </c>
      <c r="S12" s="74">
        <f>'[14]Sunny 12.24'!Q20</f>
        <v>2.5499999999999998</v>
      </c>
      <c r="T12" s="38" t="s">
        <v>75</v>
      </c>
      <c r="U12" s="38" t="s">
        <v>76</v>
      </c>
      <c r="V12" s="79">
        <v>24</v>
      </c>
      <c r="W12" s="79">
        <v>23</v>
      </c>
      <c r="X12" s="79">
        <v>23</v>
      </c>
      <c r="Y12" s="80">
        <v>1</v>
      </c>
      <c r="Z12" s="79">
        <f>SUM(Y12:Y15)</f>
        <v>4</v>
      </c>
      <c r="AA12" s="81" t="s">
        <v>131</v>
      </c>
      <c r="AB12" s="48">
        <v>24</v>
      </c>
      <c r="AC12" s="48">
        <v>23</v>
      </c>
      <c r="AD12" s="48">
        <v>23</v>
      </c>
      <c r="AE12" s="69">
        <v>5</v>
      </c>
      <c r="AF12" s="48">
        <f>Z12</f>
        <v>4</v>
      </c>
      <c r="AG12" s="51">
        <f t="shared" si="20"/>
        <v>1.2696000000000001E-2</v>
      </c>
      <c r="AH12" s="52">
        <v>63</v>
      </c>
      <c r="AI12" s="53">
        <f t="shared" si="21"/>
        <v>19848.771266540643</v>
      </c>
      <c r="AJ12" s="54">
        <v>2250</v>
      </c>
      <c r="AK12" s="55">
        <f t="shared" si="14"/>
        <v>0.11335714285714285</v>
      </c>
      <c r="AL12" s="56" t="s">
        <v>78</v>
      </c>
      <c r="AM12" s="57">
        <f t="shared" si="15"/>
        <v>0.11800000000000001</v>
      </c>
      <c r="AN12" s="55">
        <f>IF(ISERROR(S12*AM12),"",S12*AM12)</f>
        <v>0.3009</v>
      </c>
      <c r="AO12" s="55">
        <f>IF(ISERROR(S12+AK12+AN12),"",S12+AK12+AN12)</f>
        <v>2.9642571428571425</v>
      </c>
      <c r="AP12" s="58">
        <v>0.01</v>
      </c>
      <c r="AQ12" s="55">
        <f>IF(ISERROR(AZ12*AP12),"",AZ12*AP12)</f>
        <v>4.0254999999999999E-2</v>
      </c>
      <c r="AR12" s="58">
        <v>0</v>
      </c>
      <c r="AS12" s="55">
        <f>IF(ISERROR(AZ12*AR12),"",AZ12*AR12)</f>
        <v>0</v>
      </c>
      <c r="AT12" s="59">
        <v>0</v>
      </c>
      <c r="AU12" s="58">
        <v>0</v>
      </c>
      <c r="AV12" s="55">
        <f t="shared" si="4"/>
        <v>0</v>
      </c>
      <c r="AW12" s="55">
        <f t="shared" si="5"/>
        <v>4.0254999999999999E-2</v>
      </c>
      <c r="AX12" s="55">
        <f t="shared" si="6"/>
        <v>3.0045121428571426</v>
      </c>
      <c r="AY12" s="60">
        <f t="shared" si="7"/>
        <v>0.25363007257306108</v>
      </c>
      <c r="AZ12" s="61">
        <f t="shared" si="16"/>
        <v>4.0255000000000001</v>
      </c>
      <c r="BA12" s="62">
        <f t="shared" si="17"/>
        <v>4.0670000000000002</v>
      </c>
      <c r="BB12" s="76">
        <v>4.1500000000000004</v>
      </c>
      <c r="BC12" s="63">
        <v>8.99</v>
      </c>
      <c r="BD12" s="60">
        <f t="shared" si="18"/>
        <v>0.55222469410456065</v>
      </c>
      <c r="BE12" s="64"/>
      <c r="BF12" s="65">
        <v>1500</v>
      </c>
      <c r="BG12" s="55">
        <f t="shared" si="8"/>
        <v>4506.7682142857138</v>
      </c>
      <c r="BH12" s="55">
        <f t="shared" si="9"/>
        <v>6038.25</v>
      </c>
      <c r="BI12" s="55">
        <f>IF(ISERROR(BC12*BF12),"",BC12*BF12)</f>
        <v>13485</v>
      </c>
      <c r="BJ12" s="81" t="s">
        <v>132</v>
      </c>
      <c r="BK12" s="82">
        <f>V12*W12*X12/1000000/Y12*BF12</f>
        <v>19.044</v>
      </c>
      <c r="BL12" s="44"/>
      <c r="BM12" s="44"/>
      <c r="BN12" s="38" t="s">
        <v>80</v>
      </c>
      <c r="BO12" s="38" t="s">
        <v>81</v>
      </c>
      <c r="BP12" s="38" t="s">
        <v>133</v>
      </c>
    </row>
    <row r="13" spans="1:68" s="78" customFormat="1" ht="91.5" customHeight="1" thickBot="1" x14ac:dyDescent="0.3">
      <c r="A13" s="37">
        <v>13</v>
      </c>
      <c r="B13" s="38"/>
      <c r="C13" s="69"/>
      <c r="D13" s="38" t="s">
        <v>65</v>
      </c>
      <c r="E13" s="69"/>
      <c r="F13" s="38" t="s">
        <v>66</v>
      </c>
      <c r="G13" s="39" t="s">
        <v>134</v>
      </c>
      <c r="H13" s="38" t="s">
        <v>84</v>
      </c>
      <c r="I13" s="38" t="str">
        <f>H13</f>
        <v>Resin Lotion Pump(chrome plastic pump )</v>
      </c>
      <c r="J13" s="40" t="s">
        <v>69</v>
      </c>
      <c r="K13" s="41" t="s">
        <v>70</v>
      </c>
      <c r="L13" s="70" t="s">
        <v>135</v>
      </c>
      <c r="M13" s="43" t="s">
        <v>95</v>
      </c>
      <c r="N13" s="44"/>
      <c r="O13" s="44"/>
      <c r="P13" s="45" t="s">
        <v>136</v>
      </c>
      <c r="Q13" s="44"/>
      <c r="R13" s="43" t="s">
        <v>74</v>
      </c>
      <c r="S13" s="74">
        <f>'[14]Sunny 12.24'!Q23</f>
        <v>2.27</v>
      </c>
      <c r="T13" s="38" t="s">
        <v>75</v>
      </c>
      <c r="U13" s="38" t="s">
        <v>76</v>
      </c>
      <c r="V13" s="79">
        <v>24</v>
      </c>
      <c r="W13" s="79">
        <v>23</v>
      </c>
      <c r="X13" s="79">
        <v>23</v>
      </c>
      <c r="Y13" s="83">
        <v>1</v>
      </c>
      <c r="Z13" s="84">
        <v>4</v>
      </c>
      <c r="AA13" s="85" t="s">
        <v>137</v>
      </c>
      <c r="AB13" s="86">
        <v>24</v>
      </c>
      <c r="AC13" s="86">
        <v>23</v>
      </c>
      <c r="AD13" s="86">
        <v>23</v>
      </c>
      <c r="AE13" s="69">
        <v>5</v>
      </c>
      <c r="AF13" s="86">
        <v>4</v>
      </c>
      <c r="AG13" s="51">
        <f>AG12</f>
        <v>1.2696000000000001E-2</v>
      </c>
      <c r="AH13" s="52">
        <v>63</v>
      </c>
      <c r="AI13" s="53">
        <f>AI12</f>
        <v>19848.771266540643</v>
      </c>
      <c r="AJ13" s="54">
        <v>2250</v>
      </c>
      <c r="AK13" s="55">
        <f>IF(ISERROR(AJ13/AI13),"",AJ13/AI13)</f>
        <v>0.11335714285714285</v>
      </c>
      <c r="AL13" s="56" t="s">
        <v>78</v>
      </c>
      <c r="AM13" s="57">
        <f t="shared" si="15"/>
        <v>0.11800000000000001</v>
      </c>
      <c r="AN13" s="55">
        <f>IF(ISERROR(S13*AM13),"",S13*AM13)</f>
        <v>0.26786000000000004</v>
      </c>
      <c r="AO13" s="55">
        <f>IF(ISERROR(S13+AK13+AN13),"",S13+AK13+AN13)</f>
        <v>2.6512171428571429</v>
      </c>
      <c r="AP13" s="58">
        <v>0.01</v>
      </c>
      <c r="AQ13" s="55">
        <f>IF(ISERROR(AZ13*AP13),"",AZ13*AP13)</f>
        <v>3.6374999999999998E-2</v>
      </c>
      <c r="AR13" s="58">
        <v>0</v>
      </c>
      <c r="AS13" s="55">
        <f>IF(ISERROR(AZ13*AR13),"",AZ13*AR13)</f>
        <v>0</v>
      </c>
      <c r="AT13" s="59">
        <v>0</v>
      </c>
      <c r="AU13" s="58">
        <v>0</v>
      </c>
      <c r="AV13" s="55">
        <f t="shared" si="4"/>
        <v>0</v>
      </c>
      <c r="AW13" s="55">
        <f t="shared" si="5"/>
        <v>3.6374999999999998E-2</v>
      </c>
      <c r="AX13" s="55">
        <f t="shared" si="6"/>
        <v>2.687592142857143</v>
      </c>
      <c r="AY13" s="60">
        <f>IF(ISERROR((AZ13-AX13)/AZ13),"",(AZ13-AX13)/AZ13)</f>
        <v>0.26114305351006373</v>
      </c>
      <c r="AZ13" s="61">
        <f>BB13*0.97</f>
        <v>3.6374999999999997</v>
      </c>
      <c r="BA13" s="62">
        <f>BB13*0.98</f>
        <v>3.6749999999999998</v>
      </c>
      <c r="BB13" s="76">
        <v>3.75</v>
      </c>
      <c r="BC13" s="63">
        <v>7.99</v>
      </c>
      <c r="BD13" s="60" t="str">
        <f>IF(ISERROR((BC13-#REF!)/BC13),"",(BC13-#REF!)/BC13)</f>
        <v/>
      </c>
      <c r="BE13" s="64"/>
      <c r="BF13" s="72">
        <v>1500</v>
      </c>
      <c r="BG13" s="55">
        <f t="shared" si="8"/>
        <v>4031.3882142857146</v>
      </c>
      <c r="BH13" s="55">
        <f t="shared" si="9"/>
        <v>5456.25</v>
      </c>
      <c r="BI13" s="55">
        <f>IF(ISERROR(BC13*BF13),"",BC13*BF13)</f>
        <v>11985</v>
      </c>
      <c r="BJ13" s="81" t="s">
        <v>131</v>
      </c>
      <c r="BK13" s="82">
        <f t="shared" ref="BK13:BK15" si="23">V13*W13*X13/1000000/Y13*BF13</f>
        <v>19.044</v>
      </c>
      <c r="BL13" s="44"/>
      <c r="BM13" s="44"/>
      <c r="BN13" s="38" t="s">
        <v>80</v>
      </c>
      <c r="BO13" s="38" t="s">
        <v>81</v>
      </c>
      <c r="BP13" s="38" t="s">
        <v>82</v>
      </c>
    </row>
    <row r="14" spans="1:68" s="78" customFormat="1" ht="91.5" customHeight="1" thickBot="1" x14ac:dyDescent="0.3">
      <c r="A14" s="37">
        <v>14</v>
      </c>
      <c r="B14" s="38"/>
      <c r="C14" s="69"/>
      <c r="D14" s="38" t="s">
        <v>65</v>
      </c>
      <c r="E14" s="69"/>
      <c r="F14" s="38" t="s">
        <v>66</v>
      </c>
      <c r="G14" s="39" t="s">
        <v>138</v>
      </c>
      <c r="H14" s="38" t="s">
        <v>128</v>
      </c>
      <c r="I14" s="38" t="str">
        <f>H14</f>
        <v>Resin Lotion Pump(black plastic pump )</v>
      </c>
      <c r="J14" s="40" t="s">
        <v>69</v>
      </c>
      <c r="K14" s="41" t="s">
        <v>70</v>
      </c>
      <c r="L14" s="70" t="s">
        <v>139</v>
      </c>
      <c r="M14" s="43" t="s">
        <v>95</v>
      </c>
      <c r="N14" s="44"/>
      <c r="O14" s="44"/>
      <c r="P14" s="45" t="s">
        <v>140</v>
      </c>
      <c r="Q14" s="44"/>
      <c r="R14" s="43" t="s">
        <v>74</v>
      </c>
      <c r="S14" s="74">
        <f>'[14]Sunny 12.24'!Q26</f>
        <v>2.37</v>
      </c>
      <c r="T14" s="38" t="s">
        <v>75</v>
      </c>
      <c r="U14" s="38" t="s">
        <v>76</v>
      </c>
      <c r="V14" s="79">
        <v>24</v>
      </c>
      <c r="W14" s="79">
        <v>23</v>
      </c>
      <c r="X14" s="79">
        <v>23</v>
      </c>
      <c r="Y14" s="83">
        <v>1</v>
      </c>
      <c r="Z14" s="84">
        <v>4</v>
      </c>
      <c r="AA14" s="85" t="s">
        <v>137</v>
      </c>
      <c r="AB14" s="86">
        <v>24</v>
      </c>
      <c r="AC14" s="86">
        <v>23</v>
      </c>
      <c r="AD14" s="86">
        <v>23</v>
      </c>
      <c r="AE14" s="69">
        <v>5</v>
      </c>
      <c r="AF14" s="86">
        <v>4</v>
      </c>
      <c r="AG14" s="51">
        <f>AG13</f>
        <v>1.2696000000000001E-2</v>
      </c>
      <c r="AH14" s="52">
        <v>63</v>
      </c>
      <c r="AI14" s="53">
        <f>AI13</f>
        <v>19848.771266540643</v>
      </c>
      <c r="AJ14" s="54">
        <v>2250</v>
      </c>
      <c r="AK14" s="55">
        <f>IF(ISERROR(AJ14/AI14),"",AJ14/AI14)</f>
        <v>0.11335714285714285</v>
      </c>
      <c r="AL14" s="56" t="s">
        <v>78</v>
      </c>
      <c r="AM14" s="57">
        <f t="shared" si="15"/>
        <v>0.11800000000000001</v>
      </c>
      <c r="AN14" s="55">
        <f>IF(ISERROR(S14*AM14),"",S14*AM14)</f>
        <v>0.27966000000000002</v>
      </c>
      <c r="AO14" s="55">
        <f>IF(ISERROR(S14+AK14+AN14),"",S14+AK14+AN14)</f>
        <v>2.7630171428571426</v>
      </c>
      <c r="AP14" s="58">
        <v>0.01</v>
      </c>
      <c r="AQ14" s="55">
        <f>IF(ISERROR(AZ14*AP14),"",AZ14*AP14)</f>
        <v>3.8315000000000002E-2</v>
      </c>
      <c r="AR14" s="58">
        <v>0</v>
      </c>
      <c r="AS14" s="55">
        <f>IF(ISERROR(AZ14*AR14),"",AZ14*AR14)</f>
        <v>0</v>
      </c>
      <c r="AT14" s="59">
        <v>0</v>
      </c>
      <c r="AU14" s="58">
        <v>0</v>
      </c>
      <c r="AV14" s="55">
        <f t="shared" si="4"/>
        <v>0</v>
      </c>
      <c r="AW14" s="55">
        <f t="shared" si="5"/>
        <v>3.8315000000000002E-2</v>
      </c>
      <c r="AX14" s="55">
        <f t="shared" si="6"/>
        <v>2.8013321428571425</v>
      </c>
      <c r="AY14" s="60">
        <f>IF(ISERROR((AZ14-AX14)/AZ14),"",(AZ14-AX14)/AZ14)</f>
        <v>0.26886803005163973</v>
      </c>
      <c r="AZ14" s="61">
        <f>BB14*0.97</f>
        <v>3.8315000000000001</v>
      </c>
      <c r="BA14" s="62">
        <f>BB14*0.98</f>
        <v>3.871</v>
      </c>
      <c r="BB14" s="76">
        <v>3.95</v>
      </c>
      <c r="BC14" s="63">
        <v>7.99</v>
      </c>
      <c r="BD14" s="60">
        <f>IF(ISERROR((BC14-AZ14)/BC14),"",(BC14-AZ14)/BC14)</f>
        <v>0.52046307884856069</v>
      </c>
      <c r="BE14" s="64"/>
      <c r="BF14" s="72">
        <v>1500</v>
      </c>
      <c r="BG14" s="55">
        <f t="shared" si="8"/>
        <v>4201.9982142857134</v>
      </c>
      <c r="BH14" s="55">
        <f t="shared" si="9"/>
        <v>5747.25</v>
      </c>
      <c r="BI14" s="55">
        <f>IF(ISERROR(BC14*BF14),"",BC14*BF14)</f>
        <v>11985</v>
      </c>
      <c r="BJ14" s="81" t="s">
        <v>132</v>
      </c>
      <c r="BK14" s="82">
        <f t="shared" si="23"/>
        <v>19.044</v>
      </c>
      <c r="BL14" s="44"/>
      <c r="BM14" s="44"/>
      <c r="BN14" s="38" t="s">
        <v>80</v>
      </c>
      <c r="BO14" s="38" t="s">
        <v>81</v>
      </c>
      <c r="BP14" s="38" t="s">
        <v>88</v>
      </c>
    </row>
    <row r="15" spans="1:68" s="78" customFormat="1" ht="91.5" customHeight="1" thickBot="1" x14ac:dyDescent="0.3">
      <c r="A15" s="37">
        <v>15</v>
      </c>
      <c r="B15" s="69"/>
      <c r="C15" s="38"/>
      <c r="D15" s="38" t="s">
        <v>65</v>
      </c>
      <c r="E15" s="38"/>
      <c r="F15" s="38" t="s">
        <v>66</v>
      </c>
      <c r="G15" s="95" t="s">
        <v>141</v>
      </c>
      <c r="H15" s="38" t="s">
        <v>84</v>
      </c>
      <c r="I15" s="38" t="str">
        <f>H15</f>
        <v>Resin Lotion Pump(chrome plastic pump )</v>
      </c>
      <c r="J15" s="40" t="s">
        <v>69</v>
      </c>
      <c r="K15" s="41" t="s">
        <v>70</v>
      </c>
      <c r="L15" s="96" t="s">
        <v>142</v>
      </c>
      <c r="M15" s="43" t="s">
        <v>143</v>
      </c>
      <c r="N15" s="44"/>
      <c r="O15" s="44"/>
      <c r="P15" s="45" t="s">
        <v>144</v>
      </c>
      <c r="Q15" s="44"/>
      <c r="R15" s="43" t="s">
        <v>74</v>
      </c>
      <c r="S15" s="74">
        <f>'[14]Sunny 12.24'!Q28</f>
        <v>2.27</v>
      </c>
      <c r="T15" s="38" t="s">
        <v>75</v>
      </c>
      <c r="U15" s="38" t="s">
        <v>76</v>
      </c>
      <c r="V15" s="79">
        <v>24</v>
      </c>
      <c r="W15" s="79">
        <v>23</v>
      </c>
      <c r="X15" s="79">
        <v>23</v>
      </c>
      <c r="Y15" s="87">
        <v>1</v>
      </c>
      <c r="Z15" s="88">
        <v>4</v>
      </c>
      <c r="AA15" s="89" t="s">
        <v>137</v>
      </c>
      <c r="AB15" s="90">
        <v>24</v>
      </c>
      <c r="AC15" s="90">
        <v>23</v>
      </c>
      <c r="AD15" s="90">
        <v>23</v>
      </c>
      <c r="AE15" s="38">
        <v>5</v>
      </c>
      <c r="AF15" s="90">
        <v>4</v>
      </c>
      <c r="AG15" s="51">
        <f>AG14</f>
        <v>1.2696000000000001E-2</v>
      </c>
      <c r="AH15" s="52">
        <v>63</v>
      </c>
      <c r="AI15" s="53">
        <f>AI14</f>
        <v>19848.771266540643</v>
      </c>
      <c r="AJ15" s="54">
        <v>2250</v>
      </c>
      <c r="AK15" s="55">
        <f>IF(ISERROR(AJ15/AI15),"",AJ15/AI15)</f>
        <v>0.11335714285714285</v>
      </c>
      <c r="AL15" s="56" t="s">
        <v>78</v>
      </c>
      <c r="AM15" s="57">
        <f t="shared" si="15"/>
        <v>0.11800000000000001</v>
      </c>
      <c r="AN15" s="55">
        <f>IF(ISERROR(S15*AM15),"",S15*AM15)</f>
        <v>0.26786000000000004</v>
      </c>
      <c r="AO15" s="55">
        <f>IF(ISERROR(S15+AK15+AN15),"",S15+AK15+AN15)</f>
        <v>2.6512171428571429</v>
      </c>
      <c r="AP15" s="58">
        <v>0.01</v>
      </c>
      <c r="AQ15" s="55">
        <f>IF(ISERROR(AZ15*AP15),"",AZ15*AP15)</f>
        <v>3.6374999999999998E-2</v>
      </c>
      <c r="AR15" s="58">
        <v>0</v>
      </c>
      <c r="AS15" s="55">
        <f>IF(ISERROR(AZ15*AR15),"",AZ15*AR15)</f>
        <v>0</v>
      </c>
      <c r="AT15" s="59">
        <v>0</v>
      </c>
      <c r="AU15" s="58">
        <v>0</v>
      </c>
      <c r="AV15" s="55">
        <f t="shared" si="4"/>
        <v>0</v>
      </c>
      <c r="AW15" s="55">
        <f t="shared" si="5"/>
        <v>3.6374999999999998E-2</v>
      </c>
      <c r="AX15" s="55">
        <f t="shared" si="6"/>
        <v>2.687592142857143</v>
      </c>
      <c r="AY15" s="60">
        <f>IF(ISERROR((AZ15-AX15)/AZ15),"",(AZ15-AX15)/AZ15)</f>
        <v>0.26114305351006373</v>
      </c>
      <c r="AZ15" s="61">
        <f>BB15*0.97</f>
        <v>3.6374999999999997</v>
      </c>
      <c r="BA15" s="62">
        <f>BB15*0.98</f>
        <v>3.6749999999999998</v>
      </c>
      <c r="BB15" s="76">
        <v>3.75</v>
      </c>
      <c r="BC15" s="63">
        <v>7.99</v>
      </c>
      <c r="BD15" s="60">
        <f>IF(ISERROR((BC15-AZ15)/BC15),"",(BC15-AZ15)/BC15)</f>
        <v>0.54474342928660835</v>
      </c>
      <c r="BE15" s="64"/>
      <c r="BF15" s="77">
        <f>1500</f>
        <v>1500</v>
      </c>
      <c r="BG15" s="55">
        <f t="shared" si="8"/>
        <v>4031.3882142857146</v>
      </c>
      <c r="BH15" s="55">
        <f t="shared" si="9"/>
        <v>5456.25</v>
      </c>
      <c r="BI15" s="55">
        <f>IF(ISERROR(BC15*BF15),"",BC15*BF15)</f>
        <v>11985</v>
      </c>
      <c r="BJ15" s="81" t="s">
        <v>131</v>
      </c>
      <c r="BK15" s="82">
        <f t="shared" si="23"/>
        <v>19.044</v>
      </c>
      <c r="BL15" s="44"/>
      <c r="BM15" s="44"/>
      <c r="BN15" s="38" t="s">
        <v>80</v>
      </c>
      <c r="BO15" s="38" t="s">
        <v>81</v>
      </c>
      <c r="BP15" s="38" t="s">
        <v>113</v>
      </c>
    </row>
    <row r="16" spans="1:68" s="78" customFormat="1" ht="91.5" customHeight="1" thickBot="1" x14ac:dyDescent="0.3">
      <c r="A16" s="73">
        <v>16</v>
      </c>
      <c r="B16" s="38"/>
      <c r="C16" s="69"/>
      <c r="D16" s="38" t="s">
        <v>65</v>
      </c>
      <c r="E16" s="69"/>
      <c r="F16" s="38" t="s">
        <v>66</v>
      </c>
      <c r="G16" s="39" t="s">
        <v>145</v>
      </c>
      <c r="H16" s="38" t="s">
        <v>128</v>
      </c>
      <c r="I16" s="38" t="str">
        <f t="shared" si="11"/>
        <v>Resin Lotion Pump(black plastic pump )</v>
      </c>
      <c r="J16" s="40" t="s">
        <v>69</v>
      </c>
      <c r="K16" s="41" t="s">
        <v>70</v>
      </c>
      <c r="L16" s="70" t="s">
        <v>146</v>
      </c>
      <c r="M16" s="43" t="s">
        <v>147</v>
      </c>
      <c r="N16" s="44"/>
      <c r="O16" s="44"/>
      <c r="P16" s="45" t="s">
        <v>148</v>
      </c>
      <c r="Q16" s="44"/>
      <c r="R16" s="43" t="s">
        <v>74</v>
      </c>
      <c r="S16" s="74">
        <f>'[14]Sunny 12.24'!Q21</f>
        <v>2.2799999999999998</v>
      </c>
      <c r="T16" s="38" t="s">
        <v>75</v>
      </c>
      <c r="U16" s="38" t="s">
        <v>76</v>
      </c>
      <c r="V16" s="48">
        <v>25.5</v>
      </c>
      <c r="W16" s="48">
        <v>25</v>
      </c>
      <c r="X16" s="48">
        <v>24</v>
      </c>
      <c r="Y16" s="49">
        <v>1</v>
      </c>
      <c r="Z16" s="48">
        <f>SUM(Y16:Y18)</f>
        <v>3</v>
      </c>
      <c r="AA16" s="50" t="s">
        <v>149</v>
      </c>
      <c r="AB16" s="48">
        <v>25.5</v>
      </c>
      <c r="AC16" s="48">
        <v>25</v>
      </c>
      <c r="AD16" s="48">
        <v>24</v>
      </c>
      <c r="AE16" s="69">
        <v>5</v>
      </c>
      <c r="AF16" s="48">
        <f>Z16</f>
        <v>3</v>
      </c>
      <c r="AG16" s="51">
        <f t="shared" si="20"/>
        <v>1.5299999999999999E-2</v>
      </c>
      <c r="AH16" s="52">
        <v>63</v>
      </c>
      <c r="AI16" s="53">
        <f t="shared" si="21"/>
        <v>12352.941176470589</v>
      </c>
      <c r="AJ16" s="54">
        <v>2250</v>
      </c>
      <c r="AK16" s="55">
        <f t="shared" si="14"/>
        <v>0.18214285714285713</v>
      </c>
      <c r="AL16" s="56" t="s">
        <v>78</v>
      </c>
      <c r="AM16" s="57">
        <f t="shared" si="15"/>
        <v>0.11800000000000001</v>
      </c>
      <c r="AN16" s="55">
        <f>IF(ISERROR(S16*AM16),"",S16*AM16)</f>
        <v>0.26904</v>
      </c>
      <c r="AO16" s="55">
        <f>IF(ISERROR(S16+AK16+AN16),"",S16+AK16+AN16)</f>
        <v>2.7311828571428567</v>
      </c>
      <c r="AP16" s="58">
        <v>0.01</v>
      </c>
      <c r="AQ16" s="55">
        <f>IF(ISERROR(AZ16*AP16),"",AZ16*AP16)</f>
        <v>3.6374999999999998E-2</v>
      </c>
      <c r="AR16" s="58">
        <v>0</v>
      </c>
      <c r="AS16" s="55">
        <f>IF(ISERROR(AZ16*AR16),"",AZ16*AR16)</f>
        <v>0</v>
      </c>
      <c r="AT16" s="59">
        <v>0</v>
      </c>
      <c r="AU16" s="58">
        <v>0</v>
      </c>
      <c r="AV16" s="55">
        <f t="shared" si="4"/>
        <v>0</v>
      </c>
      <c r="AW16" s="55">
        <f t="shared" si="5"/>
        <v>3.6374999999999998E-2</v>
      </c>
      <c r="AX16" s="55">
        <f t="shared" si="6"/>
        <v>2.7675578571428567</v>
      </c>
      <c r="AY16" s="60">
        <f t="shared" si="7"/>
        <v>0.23915935198821803</v>
      </c>
      <c r="AZ16" s="61">
        <f t="shared" si="16"/>
        <v>3.6374999999999997</v>
      </c>
      <c r="BA16" s="62">
        <f t="shared" si="17"/>
        <v>3.6749999999999998</v>
      </c>
      <c r="BB16" s="76">
        <v>3.75</v>
      </c>
      <c r="BC16" s="63">
        <v>7.99</v>
      </c>
      <c r="BD16" s="60" t="str">
        <f>IF(ISERROR((BC16-#REF!)/BC16),"",(BC16-#REF!)/BC16)</f>
        <v/>
      </c>
      <c r="BE16" s="64"/>
      <c r="BF16" s="65">
        <v>1500</v>
      </c>
      <c r="BG16" s="55">
        <f t="shared" si="8"/>
        <v>4151.3367857142848</v>
      </c>
      <c r="BH16" s="55">
        <f t="shared" si="9"/>
        <v>5456.25</v>
      </c>
      <c r="BI16" s="55">
        <f>IF(ISERROR(BC16*BF16),"",BC16*BF16)</f>
        <v>11985</v>
      </c>
      <c r="BJ16" s="66" t="s">
        <v>150</v>
      </c>
      <c r="BK16" s="67">
        <f>V16*W16*X16/1000000/Y16*BF16</f>
        <v>22.95</v>
      </c>
      <c r="BL16" s="44"/>
      <c r="BM16" s="44"/>
      <c r="BN16" s="38" t="s">
        <v>80</v>
      </c>
      <c r="BO16" s="38" t="s">
        <v>81</v>
      </c>
      <c r="BP16" s="38" t="s">
        <v>92</v>
      </c>
    </row>
    <row r="17" spans="1:68" s="78" customFormat="1" ht="91.5" customHeight="1" thickBot="1" x14ac:dyDescent="0.3">
      <c r="A17" s="37">
        <v>17</v>
      </c>
      <c r="B17" s="38"/>
      <c r="C17" s="69"/>
      <c r="D17" s="38" t="s">
        <v>65</v>
      </c>
      <c r="E17" s="69"/>
      <c r="F17" s="38" t="s">
        <v>66</v>
      </c>
      <c r="G17" s="97" t="s">
        <v>151</v>
      </c>
      <c r="H17" s="38" t="s">
        <v>128</v>
      </c>
      <c r="I17" s="38" t="str">
        <f t="shared" si="11"/>
        <v>Resin Lotion Pump(black plastic pump )</v>
      </c>
      <c r="J17" s="40" t="s">
        <v>69</v>
      </c>
      <c r="K17" s="41" t="s">
        <v>70</v>
      </c>
      <c r="L17" s="70" t="s">
        <v>152</v>
      </c>
      <c r="M17" s="43" t="s">
        <v>153</v>
      </c>
      <c r="N17" s="44"/>
      <c r="O17" s="44"/>
      <c r="P17" s="45" t="s">
        <v>154</v>
      </c>
      <c r="Q17" s="44"/>
      <c r="R17" s="43" t="s">
        <v>74</v>
      </c>
      <c r="S17" s="74">
        <f>'[14]Sunny 12.24'!Q25</f>
        <v>2.65</v>
      </c>
      <c r="T17" s="38" t="s">
        <v>75</v>
      </c>
      <c r="U17" s="38" t="s">
        <v>76</v>
      </c>
      <c r="V17" s="48">
        <v>25.5</v>
      </c>
      <c r="W17" s="48">
        <v>25</v>
      </c>
      <c r="X17" s="48">
        <v>24</v>
      </c>
      <c r="Y17" s="71">
        <v>1</v>
      </c>
      <c r="Z17" s="86">
        <v>4</v>
      </c>
      <c r="AA17" s="98" t="s">
        <v>155</v>
      </c>
      <c r="AB17" s="86">
        <v>25.5</v>
      </c>
      <c r="AC17" s="86">
        <v>25</v>
      </c>
      <c r="AD17" s="86">
        <v>24</v>
      </c>
      <c r="AE17" s="69">
        <v>5</v>
      </c>
      <c r="AF17" s="86">
        <v>4</v>
      </c>
      <c r="AG17" s="51">
        <f>AG16</f>
        <v>1.5299999999999999E-2</v>
      </c>
      <c r="AH17" s="52">
        <v>63</v>
      </c>
      <c r="AI17" s="53">
        <f>AI16</f>
        <v>12352.941176470589</v>
      </c>
      <c r="AJ17" s="54">
        <v>2250</v>
      </c>
      <c r="AK17" s="55">
        <f t="shared" si="14"/>
        <v>0.18214285714285713</v>
      </c>
      <c r="AL17" s="56" t="s">
        <v>78</v>
      </c>
      <c r="AM17" s="57">
        <f t="shared" si="15"/>
        <v>0.11800000000000001</v>
      </c>
      <c r="AN17" s="55">
        <f t="shared" ref="AN17" si="24">IF(ISERROR(S17*AM17),"",S17*AM17)</f>
        <v>0.31270000000000003</v>
      </c>
      <c r="AO17" s="55">
        <f t="shared" ref="AO17" si="25">IF(ISERROR(S17+AK17+AN17),"",S17+AK17+AN17)</f>
        <v>3.1448428571428568</v>
      </c>
      <c r="AP17" s="58">
        <v>0.01</v>
      </c>
      <c r="AQ17" s="55">
        <f t="shared" ref="AQ17:AQ18" si="26">IF(ISERROR(AZ17*AP17),"",AZ17*AP17)</f>
        <v>4.3650000000000001E-2</v>
      </c>
      <c r="AR17" s="58">
        <v>0</v>
      </c>
      <c r="AS17" s="55">
        <f t="shared" ref="AS17:AS18" si="27">IF(ISERROR(AZ17*AR17),"",AZ17*AR17)</f>
        <v>0</v>
      </c>
      <c r="AT17" s="59">
        <v>0</v>
      </c>
      <c r="AU17" s="58">
        <v>0</v>
      </c>
      <c r="AV17" s="55">
        <f t="shared" si="4"/>
        <v>0</v>
      </c>
      <c r="AW17" s="55">
        <f t="shared" si="5"/>
        <v>4.3650000000000001E-2</v>
      </c>
      <c r="AX17" s="55">
        <f t="shared" si="6"/>
        <v>3.1884928571428568</v>
      </c>
      <c r="AY17" s="60">
        <f t="shared" si="7"/>
        <v>0.26953199149075452</v>
      </c>
      <c r="AZ17" s="61">
        <f t="shared" si="16"/>
        <v>4.3650000000000002</v>
      </c>
      <c r="BA17" s="62">
        <f t="shared" si="17"/>
        <v>4.41</v>
      </c>
      <c r="BB17" s="76">
        <v>4.5</v>
      </c>
      <c r="BC17" s="63">
        <v>7.99</v>
      </c>
      <c r="BD17" s="60">
        <f t="shared" ref="BD17" si="28">IF(ISERROR((BC17-AZ17)/BC17),"",(BC17-AZ17)/BC17)</f>
        <v>0.45369211514392987</v>
      </c>
      <c r="BE17" s="64"/>
      <c r="BF17" s="72">
        <v>1500</v>
      </c>
      <c r="BG17" s="55">
        <f t="shared" si="8"/>
        <v>4782.739285714285</v>
      </c>
      <c r="BH17" s="55">
        <f t="shared" si="9"/>
        <v>6547.5</v>
      </c>
      <c r="BI17" s="55">
        <f t="shared" ref="BI17" si="29">IF(ISERROR(BC17*BF17),"",BC17*BF17)</f>
        <v>11985</v>
      </c>
      <c r="BJ17" s="66" t="s">
        <v>150</v>
      </c>
      <c r="BK17" s="67">
        <f t="shared" ref="BK17:BK18" si="30">V17*W17*X17/1000000/Y17*BF17</f>
        <v>22.95</v>
      </c>
      <c r="BL17" s="44"/>
      <c r="BM17" s="44"/>
      <c r="BN17" s="38" t="s">
        <v>80</v>
      </c>
      <c r="BO17" s="38" t="s">
        <v>81</v>
      </c>
      <c r="BP17" s="38" t="s">
        <v>133</v>
      </c>
    </row>
    <row r="18" spans="1:68" s="78" customFormat="1" ht="91.5" customHeight="1" x14ac:dyDescent="0.25">
      <c r="A18" s="37">
        <v>18</v>
      </c>
      <c r="B18" s="38"/>
      <c r="C18" s="69"/>
      <c r="D18" s="38" t="s">
        <v>65</v>
      </c>
      <c r="E18" s="69"/>
      <c r="F18" s="38" t="s">
        <v>66</v>
      </c>
      <c r="G18" s="39" t="s">
        <v>156</v>
      </c>
      <c r="H18" s="38" t="s">
        <v>157</v>
      </c>
      <c r="I18" s="38" t="str">
        <f t="shared" si="11"/>
        <v>Resin Lotion Pump(white plastic pump )</v>
      </c>
      <c r="J18" s="40" t="s">
        <v>69</v>
      </c>
      <c r="K18" s="41" t="s">
        <v>70</v>
      </c>
      <c r="L18" s="70" t="s">
        <v>158</v>
      </c>
      <c r="M18" s="43" t="s">
        <v>159</v>
      </c>
      <c r="N18" s="44"/>
      <c r="O18" s="44"/>
      <c r="P18" s="45" t="s">
        <v>160</v>
      </c>
      <c r="Q18" s="44"/>
      <c r="R18" s="43" t="s">
        <v>74</v>
      </c>
      <c r="S18" s="74">
        <f>'[14]Sunny 12.24'!Q27</f>
        <v>2.37</v>
      </c>
      <c r="T18" s="38" t="s">
        <v>75</v>
      </c>
      <c r="U18" s="38" t="s">
        <v>76</v>
      </c>
      <c r="V18" s="48">
        <v>25.5</v>
      </c>
      <c r="W18" s="48">
        <v>25</v>
      </c>
      <c r="X18" s="48">
        <v>24</v>
      </c>
      <c r="Y18" s="71">
        <v>1</v>
      </c>
      <c r="Z18" s="86">
        <v>4</v>
      </c>
      <c r="AA18" s="98" t="s">
        <v>155</v>
      </c>
      <c r="AB18" s="86">
        <v>25.5</v>
      </c>
      <c r="AC18" s="86">
        <v>25</v>
      </c>
      <c r="AD18" s="86">
        <v>24</v>
      </c>
      <c r="AE18" s="69">
        <v>5</v>
      </c>
      <c r="AF18" s="86">
        <v>4</v>
      </c>
      <c r="AG18" s="51">
        <f>AG17</f>
        <v>1.5299999999999999E-2</v>
      </c>
      <c r="AH18" s="52">
        <v>63</v>
      </c>
      <c r="AI18" s="53">
        <f>AI17</f>
        <v>12352.941176470589</v>
      </c>
      <c r="AJ18" s="54">
        <v>2250</v>
      </c>
      <c r="AK18" s="55">
        <f t="shared" si="14"/>
        <v>0.18214285714285713</v>
      </c>
      <c r="AL18" s="56" t="s">
        <v>78</v>
      </c>
      <c r="AM18" s="57">
        <f t="shared" si="15"/>
        <v>0.11800000000000001</v>
      </c>
      <c r="AN18" s="55">
        <f>IF(ISERROR(S18*AM18),"",S18*AM18)</f>
        <v>0.27966000000000002</v>
      </c>
      <c r="AO18" s="55">
        <f>IF(ISERROR(S18+AK18+AN18),"",S18+AK18+AN18)</f>
        <v>2.8318028571428568</v>
      </c>
      <c r="AP18" s="58">
        <v>0.01</v>
      </c>
      <c r="AQ18" s="55">
        <f t="shared" si="26"/>
        <v>3.8315000000000002E-2</v>
      </c>
      <c r="AR18" s="58">
        <v>0</v>
      </c>
      <c r="AS18" s="55">
        <f t="shared" si="27"/>
        <v>0</v>
      </c>
      <c r="AT18" s="59">
        <v>0</v>
      </c>
      <c r="AU18" s="58">
        <v>0</v>
      </c>
      <c r="AV18" s="55">
        <f t="shared" si="4"/>
        <v>0</v>
      </c>
      <c r="AW18" s="55">
        <f t="shared" si="5"/>
        <v>3.8315000000000002E-2</v>
      </c>
      <c r="AX18" s="55">
        <f t="shared" si="6"/>
        <v>2.8701178571428567</v>
      </c>
      <c r="AY18" s="60">
        <f t="shared" si="7"/>
        <v>0.25091534460580539</v>
      </c>
      <c r="AZ18" s="61">
        <f t="shared" si="16"/>
        <v>3.8315000000000001</v>
      </c>
      <c r="BA18" s="62">
        <f t="shared" si="17"/>
        <v>3.871</v>
      </c>
      <c r="BB18" s="76">
        <v>3.95</v>
      </c>
      <c r="BC18" s="63">
        <v>7.99</v>
      </c>
      <c r="BD18" s="60">
        <f t="shared" si="18"/>
        <v>0.52046307884856069</v>
      </c>
      <c r="BE18" s="64"/>
      <c r="BF18" s="72">
        <f>1500</f>
        <v>1500</v>
      </c>
      <c r="BG18" s="55">
        <f t="shared" si="8"/>
        <v>4305.176785714285</v>
      </c>
      <c r="BH18" s="55">
        <f>IF(ISERROR(AZ18*BF18),"",AZ18*BF18)</f>
        <v>5747.25</v>
      </c>
      <c r="BI18" s="55">
        <f>IF(ISERROR(BC18*BF18),"",BC18*BF18)</f>
        <v>11985</v>
      </c>
      <c r="BJ18" s="66" t="s">
        <v>161</v>
      </c>
      <c r="BK18" s="67">
        <f t="shared" si="30"/>
        <v>22.95</v>
      </c>
      <c r="BL18" s="44"/>
      <c r="BM18" s="44"/>
      <c r="BN18" s="38" t="s">
        <v>80</v>
      </c>
      <c r="BO18" s="38" t="s">
        <v>81</v>
      </c>
      <c r="BP18" s="38" t="s">
        <v>82</v>
      </c>
    </row>
  </sheetData>
  <sheetProtection insertRows="0" deleteRows="0" sort="0"/>
  <protectedRanges>
    <protectedRange sqref="BD2:BD18 A19:J232 P19:BB232 BK2:BK18 AG2:AI18 A2:A18 AK2:AK18 L19:L232 M2:N232 Q2:S18 AN2:AY18" name="Range1"/>
    <protectedRange sqref="AJ2:AJ18" name="Range1_3"/>
    <protectedRange sqref="AL2:AM11 AM12:AM13 AL12:AL13 AL14:AM18" name="Range1_4"/>
    <protectedRange sqref="BC2:BC18" name="Range1_5"/>
    <protectedRange sqref="K19:K259" name="Range1_1"/>
    <protectedRange sqref="BE2:BE254" name="Range1_7"/>
    <protectedRange sqref="O2:O254" name="Range1_8"/>
    <protectedRange sqref="L15 B15:C15 E15 H15:J15 I5:J5 B2:F2 E7 I2:J3 H6:J7 B7:C7 H4:J4 L2:L7 D7:D8 B10:C10 E10 I9:J10 L9:L10 B9:E9 H13 F3:F18 B3:E6 D10:D18" name="Range1_9"/>
    <protectedRange sqref="T15:U15 T2:U7 T9:U10" name="Range1_10"/>
    <protectedRange sqref="AE15" name="Range1_11"/>
    <protectedRange sqref="G2:G7 G9:G10" name="Range1_2"/>
    <protectedRange sqref="G15" name="Range1_6"/>
    <protectedRange sqref="BF4:BF5 BF7:BF10" name="Range1_12_1"/>
    <protectedRange sqref="BF2:BF3 BF6" name="Range1_6_1_1"/>
    <protectedRange sqref="AB15:AD15 AB7:AD10 V10:X11" name="Range1_11_1"/>
    <protectedRange sqref="AB2:AD6 V2:X9" name="Range1_2_1_1"/>
    <protectedRange sqref="AA7:AA10 BJ10:BJ11" name="Range1_12_2"/>
    <protectedRange sqref="AA2:AA6 BJ2:BJ9" name="Range1_6_1_2"/>
    <protectedRange sqref="P2:P11 P12:P18" name="Range1_57_1_1_1_1_1_1_1_1_1"/>
  </protectedRange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[14]ValueSelect!#REF!</xm:f>
          </x14:formula1>
          <xm:sqref>BP2:BP18 BN2:BN18 D2:F18</xm:sqref>
        </x14:dataValidation>
        <x14:dataValidation type="list" allowBlank="1" showInputMessage="1" showErrorMessage="1">
          <x14:formula1>
            <xm:f>[14]Data!#REF!</xm:f>
          </x14:formula1>
          <xm:sqref>BO2:BO18 T2:T18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2026-03-16T03:38:22Z</dcterms:created>
  <dcterms:modified xsi:type="dcterms:W3CDTF">2026-03-16T03:43:32Z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