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2" i="1" l="1"/>
  <c r="BD2" i="1"/>
  <c r="BC2" i="1"/>
  <c r="AY2" i="1"/>
  <c r="AS2" i="1"/>
  <c r="AP2" i="1"/>
  <c r="AN2" i="1"/>
  <c r="AJ2" i="1"/>
  <c r="AD2" i="1"/>
  <c r="AF2" i="1" s="1"/>
  <c r="AH2" i="1" s="1"/>
  <c r="S2" i="1"/>
  <c r="AT2" i="1" l="1"/>
  <c r="AK2" i="1"/>
  <c r="AL2" i="1" s="1"/>
  <c r="AU2" i="1" s="1"/>
  <c r="BB2" i="1" l="1"/>
  <c r="AV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<sst xmlns="http://schemas.openxmlformats.org/spreadsheetml/2006/main" count="81" uniqueCount="80">
  <si>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</si>
  <si>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</si>
  <si>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</si>
  <si>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</si>
  <si>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</si>
  <si>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</si>
  <si>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</si>
  <si>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</si>
  <si>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</si>
  <si>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</si>
  <si>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</si>
  <si>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</si>
  <si>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</si>
  <si>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</si>
  <si>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</si>
  <si>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</si>
  <si>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</si>
  <si>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</si>
  <si>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</si>
  <si>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</si>
  <si>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</si>
  <si>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</si>
  <si>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</si>
  <si>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</si>
  <si>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</si>
  <si>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</si>
  <si>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</si>
  <si>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</si>
  <si>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</si>
  <si>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</si>
  <si>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</si>
  <si>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</si>
  <si>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</si>
  <si>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</si>
  <si>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</si>
  <si>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</si>
  <si>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</si>
  <si>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</si>
  <si>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</si>
  <si>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</si>
  <si>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</si>
  <si>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</si>
  <si>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</si>
  <si>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</si>
  <si>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</si>
  <si>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</si>
  <si>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</si>
  <si>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</si>
  <si>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</si>
  <si>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HG Retail Price</t>
    <phoneticPr fontId="3" type="noConversion"/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</si>
  <si>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</si>
  <si>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</si>
  <si>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</si>
  <si>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</si>
  <si>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</si>
  <si>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</si>
  <si>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</si>
  <si>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</si>
  <si>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</si>
  <si>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</si>
  <si>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</si>
  <si>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</si>
  <si>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Laura Ashley 4%</t>
  </si>
  <si>
    <t>Shower Curtain</t>
  </si>
  <si>
    <t>Piece</t>
  </si>
  <si>
    <t>Normal</t>
  </si>
  <si>
    <t>Shanghai,China</t>
  </si>
  <si>
    <t>China</t>
  </si>
  <si>
    <t xml:space="preserve">update grommet to pink </t>
  </si>
  <si>
    <t>LAURA ASHLEY</t>
    <phoneticPr fontId="7" type="noConversion"/>
  </si>
  <si>
    <t xml:space="preserve">Mini Dot </t>
  </si>
  <si>
    <t>PEVA Shower Curtain</t>
  </si>
  <si>
    <r>
      <t xml:space="preserve"> Materiel:                                     PEVA
 8Gauge, Embossed, Clear/Frosted ground,mesh on top                        12 </t>
    </r>
    <r>
      <rPr>
        <sz val="11"/>
        <color rgb="FFFF0000"/>
        <rFont val="Calibri"/>
        <family val="2"/>
      </rPr>
      <t>pink</t>
    </r>
    <r>
      <rPr>
        <sz val="11"/>
        <rFont val="Calibri"/>
        <family val="2"/>
      </rPr>
      <t xml:space="preserve"> metal grommets+3magnets                      </t>
    </r>
    <phoneticPr fontId="3" type="noConversion"/>
  </si>
  <si>
    <t>100% PEVA</t>
  </si>
  <si>
    <t xml:space="preserve"> 72x72"</t>
    <phoneticPr fontId="0" type="noConversion"/>
  </si>
  <si>
    <t>Clear</t>
    <phoneticPr fontId="13" type="noConversion"/>
  </si>
  <si>
    <r>
      <t>LA70</t>
    </r>
    <r>
      <rPr>
        <sz val="11"/>
        <rFont val="Calibri"/>
        <family val="2"/>
      </rPr>
      <t>-0570</t>
    </r>
    <r>
      <rPr>
        <sz val="11"/>
        <color theme="1"/>
        <rFont val="宋体"/>
        <family val="2"/>
        <charset val="134"/>
        <scheme val="minor"/>
      </rPr>
      <t/>
    </r>
    <phoneticPr fontId="15" type="noConversion"/>
  </si>
  <si>
    <t>Belly Band and Plastic Hanger</t>
  </si>
  <si>
    <t>3924.90.1010</t>
  </si>
  <si>
    <t>YQL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</si>
</sst>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&quot;$&quot;#,##0.00"/>
    <numFmt numFmtId="177" formatCode="0.0"/>
    <numFmt numFmtId="178" formatCode="0.000"/>
    <numFmt numFmtId="180" formatCode="_(* #,##0.00_);_(* \(#,##0.00\);_(* &quot;-&quot;??_);_(@_)"/>
    <numFmt numFmtId="181" formatCode="_(* #,##0_);_(* \(#,##0\);_(* &quot;-&quot;??_);_(@_)"/>
    <numFmt numFmtId="182" formatCode="0.0%"/>
    <numFmt numFmtId="183" formatCode="_(&quot;$&quot;* #,##0.00_);_(&quot;$&quot;* \(#,##0.00\);_(&quot;$&quot;* &quot;-&quot;??_);_(@_)"/>
    <numFmt numFmtId="184" formatCode="#,##0.0_);\(#,##0.0\)"/>
  </numFmts>
  <fonts count="17" x14ac:knownFonts="1">
    <font>
      <sz val="11"/>
      <name val="Calibri"/>
      <family val="2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b/>
      <sz val="11"/>
      <color rgb="FFFF0000"/>
      <name val="Calibri"/>
      <family val="2"/>
    </font>
    <font>
      <sz val="11"/>
      <color theme="1"/>
      <name val="宋体"/>
      <family val="2"/>
      <scheme val="minor"/>
    </font>
    <font>
      <sz val="16"/>
      <name val="Arial"/>
      <family val="2"/>
    </font>
    <font>
      <sz val="11"/>
      <color theme="1"/>
      <name val="Calibri"/>
      <family val="2"/>
    </font>
    <font>
      <b/>
      <sz val="11"/>
      <color theme="1"/>
      <name val="宋体"/>
      <family val="2"/>
      <scheme val="minor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7" fillId="0" borderId="0"/>
    <xf numFmtId="180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/>
    <xf numFmtId="183" fontId="16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2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5" borderId="3" xfId="2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176" fontId="5" fillId="6" borderId="1" xfId="0" applyNumberFormat="1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177" fontId="5" fillId="0" borderId="3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1" fontId="5" fillId="0" borderId="3" xfId="0" applyNumberFormat="1" applyFont="1" applyBorder="1" applyAlignment="1">
      <alignment horizontal="center" wrapText="1"/>
    </xf>
    <xf numFmtId="178" fontId="8" fillId="0" borderId="3" xfId="3" applyNumberFormat="1" applyFont="1" applyBorder="1" applyAlignment="1">
      <alignment wrapText="1"/>
    </xf>
    <xf numFmtId="2" fontId="9" fillId="0" borderId="3" xfId="3" applyNumberFormat="1" applyFont="1" applyBorder="1" applyAlignment="1">
      <alignment wrapText="1"/>
    </xf>
    <xf numFmtId="1" fontId="8" fillId="0" borderId="3" xfId="3" applyNumberFormat="1" applyFont="1" applyBorder="1" applyAlignment="1">
      <alignment wrapText="1"/>
    </xf>
    <xf numFmtId="176" fontId="8" fillId="0" borderId="3" xfId="3" applyNumberFormat="1" applyFont="1" applyBorder="1" applyAlignment="1">
      <alignment wrapText="1"/>
    </xf>
    <xf numFmtId="10" fontId="5" fillId="0" borderId="3" xfId="0" applyNumberFormat="1" applyFont="1" applyBorder="1" applyAlignment="1">
      <alignment horizontal="center" wrapText="1"/>
    </xf>
    <xf numFmtId="176" fontId="8" fillId="5" borderId="3" xfId="3" applyNumberFormat="1" applyFont="1" applyFill="1" applyBorder="1" applyAlignment="1">
      <alignment wrapText="1"/>
    </xf>
    <xf numFmtId="176" fontId="9" fillId="0" borderId="3" xfId="3" applyNumberFormat="1" applyFont="1" applyBorder="1" applyAlignment="1">
      <alignment wrapText="1"/>
    </xf>
    <xf numFmtId="176" fontId="8" fillId="3" borderId="3" xfId="3" applyNumberFormat="1" applyFont="1" applyFill="1" applyBorder="1" applyAlignment="1">
      <alignment wrapText="1"/>
    </xf>
    <xf numFmtId="10" fontId="8" fillId="3" borderId="3" xfId="3" applyNumberFormat="1" applyFont="1" applyFill="1" applyBorder="1" applyAlignment="1">
      <alignment wrapText="1"/>
    </xf>
    <xf numFmtId="176" fontId="9" fillId="5" borderId="3" xfId="3" applyNumberFormat="1" applyFont="1" applyFill="1" applyBorder="1" applyAlignment="1">
      <alignment wrapText="1"/>
    </xf>
    <xf numFmtId="176" fontId="5" fillId="3" borderId="3" xfId="0" applyNumberFormat="1" applyFont="1" applyFill="1" applyBorder="1" applyAlignment="1">
      <alignment horizontal="center" wrapText="1"/>
    </xf>
    <xf numFmtId="176" fontId="9" fillId="3" borderId="1" xfId="3" applyNumberFormat="1" applyFont="1" applyFill="1" applyBorder="1" applyAlignment="1">
      <alignment wrapText="1"/>
    </xf>
    <xf numFmtId="2" fontId="8" fillId="0" borderId="3" xfId="3" applyNumberFormat="1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0" fillId="0" borderId="3" xfId="0" applyBorder="1" applyAlignment="1">
      <alignment vertical="center"/>
    </xf>
    <xf numFmtId="0" fontId="2" fillId="0" borderId="3" xfId="2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2" fillId="0" borderId="3" xfId="2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3" xfId="2" applyBorder="1" applyAlignment="1">
      <alignment vertical="center" wrapText="1"/>
    </xf>
    <xf numFmtId="2" fontId="0" fillId="0" borderId="3" xfId="0" applyNumberFormat="1" applyBorder="1" applyAlignment="1">
      <alignment vertical="center"/>
    </xf>
    <xf numFmtId="178" fontId="0" fillId="7" borderId="3" xfId="0" applyNumberFormat="1" applyFill="1" applyBorder="1" applyAlignment="1">
      <alignment vertical="center"/>
    </xf>
    <xf numFmtId="1" fontId="0" fillId="7" borderId="3" xfId="0" applyNumberFormat="1" applyFill="1" applyBorder="1" applyAlignment="1">
      <alignment vertical="center"/>
    </xf>
    <xf numFmtId="10" fontId="0" fillId="0" borderId="3" xfId="0" applyNumberFormat="1" applyBorder="1" applyAlignment="1">
      <alignment vertical="center"/>
    </xf>
    <xf numFmtId="176" fontId="0" fillId="0" borderId="3" xfId="0" applyNumberFormat="1" applyBorder="1" applyAlignment="1">
      <alignment vertic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0" fillId="0" borderId="3" xfId="0" applyBorder="1" applyAlignment="1">
      <alignment horizontal="center" vertical="center" wrapText="1"/>
    </xf>
    <xf numFmtId="0" fontId="4" fillId="5" borderId="3" xfId="0" applyFont="1" applyFill="1" applyBorder="1" applyAlignment="1">
      <alignment wrapText="1"/>
    </xf>
    <xf numFmtId="0" fontId="2" fillId="0" borderId="3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2" fillId="0" borderId="3" xfId="6" applyFont="1" applyBorder="1" applyAlignment="1">
      <alignment horizontal="center" vertical="center"/>
    </xf>
    <xf numFmtId="0" fontId="14" fillId="9" borderId="3" xfId="6" applyFont="1" applyFill="1" applyBorder="1" applyAlignment="1">
      <alignment horizontal="center" vertical="center" wrapText="1"/>
    </xf>
    <xf numFmtId="0" fontId="12" fillId="9" borderId="3" xfId="6" applyFill="1" applyBorder="1" applyAlignment="1">
      <alignment horizontal="center" vertical="center" wrapText="1"/>
    </xf>
    <xf numFmtId="176" fontId="11" fillId="2" borderId="3" xfId="7" applyNumberFormat="1" applyFont="1" applyFill="1" applyBorder="1" applyAlignment="1">
      <alignment horizontal="center" vertical="center"/>
    </xf>
    <xf numFmtId="181" fontId="2" fillId="0" borderId="3" xfId="2" applyNumberFormat="1" applyBorder="1" applyAlignment="1">
      <alignment horizontal="center" vertical="center"/>
    </xf>
    <xf numFmtId="184" fontId="2" fillId="0" borderId="3" xfId="2" applyNumberFormat="1" applyBorder="1" applyAlignment="1">
      <alignment horizontal="center" vertical="center"/>
    </xf>
    <xf numFmtId="2" fontId="0" fillId="0" borderId="3" xfId="0" applyNumberFormat="1" applyBorder="1" applyAlignment="1">
      <alignment vertical="center" wrapText="1"/>
    </xf>
    <xf numFmtId="181" fontId="2" fillId="0" borderId="3" xfId="4" applyNumberFormat="1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10" fontId="0" fillId="0" borderId="3" xfId="0" applyNumberFormat="1" applyBorder="1" applyAlignment="1">
      <alignment vertical="center" wrapText="1"/>
    </xf>
    <xf numFmtId="176" fontId="0" fillId="0" borderId="3" xfId="1" applyNumberFormat="1" applyFont="1" applyBorder="1" applyAlignment="1">
      <alignment vertical="center" wrapText="1"/>
    </xf>
    <xf numFmtId="182" fontId="2" fillId="0" borderId="3" xfId="1" applyNumberFormat="1" applyFont="1" applyBorder="1" applyAlignment="1">
      <alignment vertical="center" wrapText="1"/>
    </xf>
    <xf numFmtId="176" fontId="11" fillId="5" borderId="3" xfId="7" applyNumberFormat="1" applyFont="1" applyFill="1" applyBorder="1" applyAlignment="1">
      <alignment horizontal="center" vertical="center"/>
    </xf>
    <xf numFmtId="176" fontId="2" fillId="8" borderId="3" xfId="0" applyNumberFormat="1" applyFont="1" applyFill="1" applyBorder="1" applyAlignment="1">
      <alignment vertical="center" wrapText="1"/>
    </xf>
    <xf numFmtId="176" fontId="2" fillId="0" borderId="3" xfId="0" applyNumberFormat="1" applyFont="1" applyBorder="1" applyAlignment="1">
      <alignment vertical="center" wrapText="1"/>
    </xf>
    <xf numFmtId="2" fontId="2" fillId="0" borderId="3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8">
    <cellStyle name="Comma 5" xfId="4"/>
    <cellStyle name="Currency 15" xfId="7"/>
    <cellStyle name="Normal 2" xfId="2"/>
    <cellStyle name="Normal 2 18 2" xfId="3"/>
    <cellStyle name="Normal 3" xfId="6"/>
    <cellStyle name="Percent 2" xfId="5"/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301465</xdr:colOff>
      <xdr:row>1</xdr:row>
      <xdr:rowOff>121868</xdr:rowOff>
    </xdr:from>
    <xdr:ext cx="1044677" cy="1001798"/>
    <xdr:pic>
      <xdr:nvPicPr>
        <xdr:cNvPr id="9" name="Picture 8">
          <a:extLst>
            <a:ext uri="{FF2B5EF4-FFF2-40B4-BE49-F238E27FC236}">
              <a16:creationId xmlns:a16="http://schemas.microsoft.com/office/drawing/2014/main" xmlns="" id="{9E5D3013-5CFA-4BB8-BCAA-94D969A17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740" y="7741868"/>
          <a:ext cx="1044677" cy="10017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June%20POE%20China%20SC%20Commitment%20Sheet%20-%2020260130%20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i 1.28"/>
      <sheetName val="FINAL Sales"/>
      <sheetName val="Commitment"/>
      <sheetName val="Item"/>
      <sheetName val="AmyLi 3.5"/>
      <sheetName val="AmyLi 1.29"/>
      <sheetName val="POE Quote-ALL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2"/>
  <sheetViews>
    <sheetView tabSelected="1" zoomScale="99" zoomScaleNormal="99" workbookViewId="0">
      <selection activeCell="F4" sqref="F4"/>
    </sheetView>
  </sheetViews>
  <sheetFormatPr defaultColWidth="9.140625" defaultRowHeight="15" x14ac:dyDescent="0.25"/>
  <cols>
    <col min="1" max="1" width="10.140625" style="1" customWidth="1"/>
    <col min="2" max="2" width="26.5703125" style="2" customWidth="1"/>
    <col min="3" max="3" width="8.42578125" style="2" customWidth="1"/>
    <col min="4" max="4" width="15.140625" style="2" customWidth="1"/>
    <col min="5" max="5" width="20.85546875" style="2" customWidth="1"/>
    <col min="6" max="6" width="11.28515625" style="2" customWidth="1"/>
    <col min="7" max="7" width="12.140625" style="2" customWidth="1"/>
    <col min="8" max="8" width="9.42578125" style="2" customWidth="1"/>
    <col min="9" max="9" width="15.42578125" style="2" customWidth="1"/>
    <col min="10" max="10" width="20.5703125" style="2" customWidth="1"/>
    <col min="11" max="11" width="11.42578125" style="3" customWidth="1"/>
    <col min="12" max="12" width="9.42578125" style="2" customWidth="1"/>
    <col min="13" max="13" width="12.85546875" style="2" customWidth="1"/>
    <col min="14" max="14" width="6.140625" style="2" customWidth="1"/>
    <col min="15" max="15" width="8.5703125" style="2" customWidth="1"/>
    <col min="16" max="16" width="14.42578125" style="2" customWidth="1"/>
    <col min="17" max="17" width="16.85546875" style="2" customWidth="1"/>
    <col min="18" max="18" width="8.85546875" style="2" customWidth="1"/>
    <col min="19" max="19" width="8.5703125" style="5" customWidth="1"/>
    <col min="20" max="20" width="9.42578125" style="2" customWidth="1"/>
    <col min="21" max="21" width="11" style="2" customWidth="1"/>
    <col min="22" max="22" width="8.140625" style="44" customWidth="1"/>
    <col min="23" max="23" width="8.7109375" style="44" customWidth="1"/>
    <col min="24" max="24" width="8.5703125" style="44" customWidth="1"/>
    <col min="25" max="25" width="8.140625" style="44" customWidth="1"/>
    <col min="26" max="26" width="8.7109375" style="44" customWidth="1"/>
    <col min="27" max="27" width="7.140625" style="44" customWidth="1"/>
    <col min="28" max="28" width="9" style="45" customWidth="1"/>
    <col min="29" max="29" width="6.28515625" style="46" customWidth="1"/>
    <col min="30" max="30" width="10" style="47" customWidth="1"/>
    <col min="31" max="31" width="10" style="45" customWidth="1"/>
    <col min="32" max="32" width="9.85546875" style="46" customWidth="1"/>
    <col min="33" max="33" width="11.5703125" style="2" customWidth="1"/>
    <col min="34" max="34" width="8.85546875" style="5" customWidth="1"/>
    <col min="35" max="35" width="18.140625" style="2" customWidth="1"/>
    <col min="36" max="36" width="8.42578125" style="4" customWidth="1"/>
    <col min="37" max="37" width="9" style="5" customWidth="1"/>
    <col min="38" max="38" width="8.42578125" style="5" customWidth="1"/>
    <col min="39" max="39" width="7.85546875" style="4" customWidth="1"/>
    <col min="40" max="40" width="10.5703125" style="5" customWidth="1"/>
    <col min="41" max="41" width="8.140625" style="4" customWidth="1"/>
    <col min="42" max="43" width="9.28515625" style="5" customWidth="1"/>
    <col min="44" max="44" width="11.5703125" style="4" customWidth="1"/>
    <col min="45" max="45" width="10.85546875" style="5" customWidth="1"/>
    <col min="46" max="46" width="7.85546875" style="5" customWidth="1"/>
    <col min="47" max="47" width="12.5703125" style="5" customWidth="1"/>
    <col min="48" max="48" width="9.85546875" style="5" customWidth="1"/>
    <col min="49" max="49" width="12.140625" style="5" customWidth="1"/>
    <col min="50" max="50" width="9.140625" style="2" customWidth="1"/>
    <col min="51" max="51" width="9.140625" style="2"/>
    <col min="52" max="52" width="10.140625" style="5" customWidth="1"/>
    <col min="53" max="53" width="9.140625" style="2"/>
    <col min="54" max="54" width="13.140625" style="5" customWidth="1"/>
    <col min="55" max="55" width="12" style="5" customWidth="1"/>
    <col min="56" max="56" width="13" style="5" customWidth="1"/>
    <col min="57" max="57" width="11.42578125" style="2" bestFit="1" customWidth="1"/>
    <col min="58" max="59" width="9.140625" style="2"/>
    <col min="60" max="60" width="15.28515625" style="2" customWidth="1"/>
    <col min="61" max="16384" width="9.140625" style="2"/>
  </cols>
  <sheetData>
    <row r="1" spans="1:62" ht="68.099999999999994" customHeight="1" x14ac:dyDescent="0.2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12" t="s">
        <v>15</v>
      </c>
      <c r="Q1" s="12" t="s">
        <v>16</v>
      </c>
      <c r="R1" s="11" t="s">
        <v>17</v>
      </c>
      <c r="S1" s="13" t="s">
        <v>18</v>
      </c>
      <c r="T1" s="14" t="s">
        <v>19</v>
      </c>
      <c r="U1" s="6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6" t="s">
        <v>32</v>
      </c>
      <c r="AH1" s="21" t="s">
        <v>33</v>
      </c>
      <c r="AI1" s="6" t="s">
        <v>34</v>
      </c>
      <c r="AJ1" s="22" t="s">
        <v>35</v>
      </c>
      <c r="AK1" s="23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4" t="s">
        <v>42</v>
      </c>
      <c r="AR1" s="22" t="s">
        <v>43</v>
      </c>
      <c r="AS1" s="21" t="s">
        <v>44</v>
      </c>
      <c r="AT1" s="21" t="s">
        <v>45</v>
      </c>
      <c r="AU1" s="25" t="s">
        <v>46</v>
      </c>
      <c r="AV1" s="26" t="s">
        <v>47</v>
      </c>
      <c r="AW1" s="27" t="s">
        <v>48</v>
      </c>
      <c r="AX1" s="28" t="s">
        <v>49</v>
      </c>
      <c r="AY1" s="26" t="s">
        <v>50</v>
      </c>
      <c r="AZ1" s="29" t="s">
        <v>51</v>
      </c>
      <c r="BA1" s="6" t="s">
        <v>52</v>
      </c>
      <c r="BB1" s="21" t="s">
        <v>53</v>
      </c>
      <c r="BC1" s="21" t="s">
        <v>54</v>
      </c>
      <c r="BD1" s="21" t="s">
        <v>55</v>
      </c>
      <c r="BE1" s="30" t="s">
        <v>56</v>
      </c>
      <c r="BF1" s="31" t="s">
        <v>57</v>
      </c>
      <c r="BG1" s="31" t="s">
        <v>58</v>
      </c>
      <c r="BH1" s="31" t="s">
        <v>59</v>
      </c>
      <c r="BI1" s="31" t="s">
        <v>60</v>
      </c>
      <c r="BJ1" s="31" t="s">
        <v>61</v>
      </c>
    </row>
    <row r="2" spans="1:62" s="69" customFormat="1" ht="121.5" customHeight="1" x14ac:dyDescent="0.25">
      <c r="A2" s="48"/>
      <c r="B2" s="49" t="s">
        <v>68</v>
      </c>
      <c r="C2" s="34"/>
      <c r="D2" s="50" t="s">
        <v>69</v>
      </c>
      <c r="E2" s="32" t="s">
        <v>62</v>
      </c>
      <c r="F2" s="34" t="s">
        <v>63</v>
      </c>
      <c r="G2" s="51" t="s">
        <v>70</v>
      </c>
      <c r="H2" s="36" t="s">
        <v>71</v>
      </c>
      <c r="I2" s="37" t="s">
        <v>63</v>
      </c>
      <c r="J2" s="35" t="s">
        <v>72</v>
      </c>
      <c r="K2" s="38" t="s">
        <v>73</v>
      </c>
      <c r="L2" s="33" t="s">
        <v>74</v>
      </c>
      <c r="M2" s="52" t="s">
        <v>75</v>
      </c>
      <c r="N2" s="34"/>
      <c r="O2" s="34"/>
      <c r="P2" s="53" t="s">
        <v>76</v>
      </c>
      <c r="Q2" s="54"/>
      <c r="R2" s="32" t="s">
        <v>64</v>
      </c>
      <c r="S2" s="55">
        <f>1.49+0.03</f>
        <v>1.52</v>
      </c>
      <c r="T2" s="32" t="s">
        <v>65</v>
      </c>
      <c r="U2" s="38" t="s">
        <v>77</v>
      </c>
      <c r="V2" s="56">
        <v>29</v>
      </c>
      <c r="W2" s="57">
        <v>21.5</v>
      </c>
      <c r="X2" s="57">
        <v>14.5</v>
      </c>
      <c r="Y2" s="56">
        <v>29</v>
      </c>
      <c r="Z2" s="57">
        <v>21.5</v>
      </c>
      <c r="AA2" s="57">
        <v>14.5</v>
      </c>
      <c r="AB2" s="58">
        <v>5</v>
      </c>
      <c r="AC2" s="59">
        <v>4</v>
      </c>
      <c r="AD2" s="40">
        <f t="shared" ref="AD2" si="0">IF(Y2="","",Y2*Z2*AA2/1000000)</f>
        <v>9.0407500000000002E-3</v>
      </c>
      <c r="AE2" s="39">
        <v>63</v>
      </c>
      <c r="AF2" s="41">
        <f t="shared" ref="AF2" si="1">IF(AC2="","",AE2/AD2*AC2)</f>
        <v>27873.793656499736</v>
      </c>
      <c r="AG2" s="60">
        <v>2250</v>
      </c>
      <c r="AH2" s="43">
        <f t="shared" ref="AH2" si="2">IF(ISERROR(AG2/AF2),"",AG2/AF2)</f>
        <v>8.0720982142857139E-2</v>
      </c>
      <c r="AI2" s="61" t="s">
        <v>78</v>
      </c>
      <c r="AJ2" s="62">
        <f>3.3%+20%</f>
        <v>0.23300000000000001</v>
      </c>
      <c r="AK2" s="43">
        <f t="shared" ref="AK2" si="3">IF(ISERROR(S2*AJ2),"",S2*AJ2)</f>
        <v>0.35416000000000003</v>
      </c>
      <c r="AL2" s="43">
        <f t="shared" ref="AL2" si="4">IF(ISERROR(S2+AH2+AK2),"",S2+AH2+AK2)</f>
        <v>1.9548809821428572</v>
      </c>
      <c r="AM2" s="62">
        <v>0</v>
      </c>
      <c r="AN2" s="43">
        <f t="shared" ref="AN2" si="5">IF(ISERROR(AW2*AM2),"",AW2*AM2)</f>
        <v>0</v>
      </c>
      <c r="AO2" s="62">
        <v>0.06</v>
      </c>
      <c r="AP2" s="43">
        <f t="shared" ref="AP2" si="6">IF(ISERROR(AW2*AO2),"",AW2*AO2)</f>
        <v>0.153</v>
      </c>
      <c r="AQ2" s="43">
        <v>0</v>
      </c>
      <c r="AR2" s="42">
        <v>0</v>
      </c>
      <c r="AS2" s="43">
        <f t="shared" ref="AS2" si="7">IF(ISERROR(AW2*AR2),"",AW2*AR2)</f>
        <v>0</v>
      </c>
      <c r="AT2" s="63">
        <f t="shared" ref="AT2" si="8">IF(ISERROR(AN2+AP2+AS2),"",AN2+AP2+AS2)</f>
        <v>0.153</v>
      </c>
      <c r="AU2" s="43">
        <f t="shared" ref="AU2" si="9">IF(ISERROR(AL2+AT2),"",AL2+AT2)</f>
        <v>2.107880982142857</v>
      </c>
      <c r="AV2" s="64">
        <f t="shared" ref="AV2" si="10">IF(ISERROR((AW2-AU2)/AW2),"",(AW2-AU2)/AW2)</f>
        <v>0.17338000700280112</v>
      </c>
      <c r="AW2" s="65">
        <v>2.5499999999999998</v>
      </c>
      <c r="AX2" s="66">
        <v>7.99</v>
      </c>
      <c r="AY2" s="64">
        <f t="shared" ref="AY2" si="11">IF(ISERROR((AX2-AW2)/AX2),"",(AX2-AW2)/AX2)</f>
        <v>0.68085106382978722</v>
      </c>
      <c r="AZ2" s="67"/>
      <c r="BA2" s="36">
        <v>1300</v>
      </c>
      <c r="BB2" s="67">
        <f t="shared" ref="BB2" si="12">IF(ISERROR(AU2*BA2),"",AU2*BA2)</f>
        <v>2740.2452767857139</v>
      </c>
      <c r="BC2" s="67">
        <f t="shared" ref="BC2" si="13">IF(ISERROR(AW2*BA2),"",AW2*BA2)</f>
        <v>3314.9999999999995</v>
      </c>
      <c r="BD2" s="67">
        <f t="shared" ref="BD2" si="14">IF(ISERROR(AX2*BA2),"",AX2*BA2)</f>
        <v>10387</v>
      </c>
      <c r="BE2" s="68">
        <f t="shared" ref="BE2" si="15">IF(V2="","",V2*W2*X2/1000000/AC2*BA2)</f>
        <v>2.9382437500000003</v>
      </c>
      <c r="BF2" s="34"/>
      <c r="BG2" s="34"/>
      <c r="BH2" s="32" t="s">
        <v>66</v>
      </c>
      <c r="BI2" s="32" t="s">
        <v>67</v>
      </c>
      <c r="BJ2" s="36" t="s">
        <v>79</v>
      </c>
    </row>
  </sheetData>
  <sheetProtection insertRows="0" deleteRows="0" sort="0"/>
  <protectedRanges>
    <protectedRange sqref="P3:AW204 A3:J204 E2:F2 H2:I2 N2 AH2:AV2 L3:N204 AB2 R2 T2 AD2:AF2 A2:C2" name="Range1"/>
    <protectedRange sqref="AG2" name="Range1_3"/>
    <protectedRange sqref="K2:K231" name="Range1_1"/>
    <protectedRange sqref="AZ2:AZ226" name="Range1_7"/>
    <protectedRange sqref="O2:O226" name="Range1_8"/>
    <protectedRange sqref="L2" name="Range1_5_1_1"/>
    <protectedRange sqref="G2" name="Range1_10_1_1_2"/>
    <protectedRange sqref="D2" name="Range1_12_1_3"/>
    <protectedRange sqref="J2" name="Range1_18_1_1_1"/>
    <protectedRange sqref="M2" name="Range1_14_1_1_2"/>
    <protectedRange sqref="Q2" name="Range1_1_5"/>
    <protectedRange sqref="V2:AA2" name="Range1_2_1_1_3_2"/>
  </protectedRanges>
  <phoneticPr fontId="3" type="noConversion"/>
  <pageMargins left="0.7" right="0.7" top="0.75" bottom="0.75" header="0.3" footer="0.3"/>
  <pageSetup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</xm:sqref>
        </x14:dataValidation>
        <x14:dataValidation type="list" allowBlank="1" showInputMessage="1" showErrorMessage="1">
          <x14:formula1>
            <xm:f>[1]ValueSelect!#REF!</xm:f>
          </x14:formula1>
          <xm:sqref>E2</xm:sqref>
        </x14:dataValidation>
        <x14:dataValidation type="list" allowBlank="1" showInputMessage="1" showErrorMessage="1">
          <x14:formula1>
            <xm:f>[1]Data!#REF!</xm:f>
          </x14:formula1>
          <xm:sqref>BI2</xm:sqref>
        </x14:dataValidation>
        <x14:dataValidation type="list" allowBlank="1" showInputMessage="1" showErrorMessage="1">
          <x14:formula1>
            <xm:f>[1]ValueSelect!#REF!</xm:f>
          </x14:formula1>
          <xm:sqref>BH2</xm:sqref>
        </x14:dataValidation>
        <x14:dataValidation type="list" allowBlank="1" showInputMessage="1" showErrorMessage="1">
          <x14:formula1>
            <xm:f>[1]Data!#REF!</xm:f>
          </x14:formula1>
          <xm:sqref>T2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2026-03-10T03:39:59Z</dcterms:created>
  <dcterms:modified xsi:type="dcterms:W3CDTF">2026-03-10T03:40:42Z</dcterms:modified>
</cp:coreProperties>
</file>