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190180\Desktop\"/>
    </mc:Choice>
  </mc:AlternateContent>
  <bookViews>
    <workbookView xWindow="0" yWindow="0" windowWidth="28800" windowHeight="12180"/>
  </bookViews>
  <sheets>
    <sheet name="Item" sheetId="5" r:id="rId1"/>
  </sheets>
  <externalReferences>
    <externalReference r:id="rId2"/>
  </externalReferences>
  <definedNames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#N/A</definedName>
    <definedName name="UNIT">[1]Sheet1!$EF$2:$EF$3</definedName>
    <definedName name="vlook">#REF!</definedName>
    <definedName name="wood">[1]Sheet1!$EG$2:$EG$3</definedName>
  </definedNames>
  <calcPr calcId="152511" fullPrecision="0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P2" i="5" l="1"/>
  <c r="AQ2" i="5"/>
  <c r="AE2" i="5"/>
  <c r="AL2" i="5"/>
  <c r="AN2" i="5"/>
  <c r="AR2" i="5"/>
  <c r="AS2" i="5"/>
  <c r="AT2" i="5"/>
  <c r="AV2" i="5"/>
  <c r="AX2" i="5"/>
  <c r="AZ2" i="5"/>
  <c r="BB2" i="5"/>
  <c r="BE2" i="5"/>
  <c r="BF2" i="5"/>
  <c r="BG2" i="5"/>
  <c r="V2" i="5"/>
  <c r="BS2" i="5"/>
  <c r="BR2" i="5"/>
  <c r="BK2" i="5"/>
  <c r="BQ2" i="5"/>
  <c r="BU2" i="5"/>
  <c r="BT2" i="5"/>
  <c r="BM2" i="5"/>
  <c r="BN2" i="5"/>
  <c r="BH2" i="5"/>
</calcChain>
</file>

<file path=xl/comments1.xml><?xml version="1.0" encoding="utf-8"?>
<comments xmlns="http://schemas.openxmlformats.org/spreadsheetml/2006/main">
  <authors>
    <author>heather.zhu@jlahome.com</author>
  </authors>
  <commentList>
    <comment ref="V1" authorId="0" shapeId="0">
      <text>
        <r>
          <rPr>
            <sz val="11"/>
            <rFont val="Calibri"/>
            <family val="2"/>
          </rPr>
          <t>[FOB Cost (Value)]*[Exchange Rate]</t>
        </r>
      </text>
    </comment>
    <comment ref="AE1" authorId="0" shapeId="0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L1" authorId="0" shapeId="0">
      <text>
        <r>
          <rPr>
            <sz val="11"/>
            <rFont val="Calibri"/>
            <family val="2"/>
          </rPr>
          <t xml:space="preserve">[Container Volumn]/[Cubic Meter per Carton]*[Case Pack]
</t>
        </r>
      </text>
    </comment>
    <comment ref="AN1" authorId="0" shapeId="0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Q1" authorId="0" shapeId="0">
      <text>
        <r>
          <rPr>
            <sz val="11"/>
            <rFont val="Calibri"/>
            <family val="2"/>
          </rPr>
          <t>[FOB Cost $ (Formula)]*[Duty Rate]</t>
        </r>
      </text>
    </comment>
    <comment ref="AR1" authorId="0" shapeId="0">
      <text>
        <r>
          <rPr>
            <sz val="11"/>
            <rFont val="Calibri"/>
            <family val="2"/>
          </rPr>
          <t>[FOB Cost $ (Formula)]+[Ocean Freight per Item $]+[Duty per Item $]</t>
        </r>
      </text>
    </comment>
    <comment ref="AS1" authorId="0" shapeId="0">
      <text>
        <r>
          <rPr>
            <sz val="11"/>
            <rFont val="Calibri"/>
            <family val="2"/>
          </rPr>
          <t>[Carton Size L (cm)]*[Carton Size W (cm)]*[Carton Size H (cm)]/[Case Pack]</t>
        </r>
      </text>
    </comment>
    <comment ref="AT1" authorId="0" shapeId="0">
      <text>
        <r>
          <rPr>
            <sz val="11"/>
            <rFont val="Calibri"/>
            <family val="2"/>
          </rPr>
          <t>[Cubic cm per item]/28316.847</t>
        </r>
      </text>
    </comment>
    <comment ref="AV1" authorId="0" shapeId="0">
      <text>
        <r>
          <rPr>
            <sz val="11"/>
            <rFont val="Calibri"/>
            <family val="2"/>
          </rPr>
          <t>[Cubic ft per Item]*[Ship8 Charge Rate]</t>
        </r>
      </text>
    </comment>
    <comment ref="AX1" authorId="0" shapeId="0">
      <text>
        <r>
          <rPr>
            <sz val="11"/>
            <rFont val="Calibri"/>
            <family val="2"/>
          </rPr>
          <t>[Standard Price]*[DA %]</t>
        </r>
      </text>
    </comment>
    <comment ref="AZ1" authorId="0" shapeId="0">
      <text>
        <r>
          <rPr>
            <sz val="11"/>
            <rFont val="Calibri"/>
            <family val="2"/>
          </rPr>
          <t>[Standard Price]*[Warehouse Charge %]</t>
        </r>
      </text>
    </comment>
    <comment ref="BB1" authorId="0" shapeId="0">
      <text>
        <r>
          <rPr>
            <sz val="11"/>
            <rFont val="Calibri"/>
            <family val="2"/>
          </rPr>
          <t>[Standard Price]*[Marketing %]</t>
        </r>
      </text>
    </comment>
    <comment ref="BE1" authorId="0" shapeId="0">
      <text>
        <r>
          <rPr>
            <sz val="11"/>
            <rFont val="Calibri"/>
            <family val="2"/>
          </rPr>
          <t>[Standard Price]*[Other Load %]</t>
        </r>
      </text>
    </comment>
    <comment ref="BF1" authorId="0" shapeId="0">
      <text>
        <r>
          <rPr>
            <sz val="11"/>
            <rFont val="Calibri"/>
            <family val="2"/>
          </rPr>
          <t>[Ship8 Charge $]+[DA $]+[Warehouse Charge $]+[Marketing $]+[Other Load $]</t>
        </r>
      </text>
    </comment>
    <comment ref="BG1" authorId="0" shapeId="0">
      <text>
        <r>
          <rPr>
            <sz val="11"/>
            <rFont val="Calibri"/>
            <family val="2"/>
          </rPr>
          <t>[LDP Cost $]+[Total Load $]</t>
        </r>
      </text>
    </comment>
    <comment ref="BH1" authorId="0" shapeId="0">
      <text>
        <r>
          <rPr>
            <sz val="11"/>
            <rFont val="Calibri"/>
            <family val="2"/>
          </rPr>
          <t>([JLA Domestic Price]-[LDP Cost with Load $])/[JLA Domestic Price]</t>
        </r>
      </text>
    </comment>
    <comment ref="BI1" authorId="0" shapeId="0">
      <text>
        <r>
          <rPr>
            <sz val="11"/>
            <rFont val="Calibri"/>
            <family val="2"/>
          </rPr>
          <t>[Average Retail Price]*(1-Average Retail Markup %)</t>
        </r>
      </text>
    </comment>
    <comment ref="BK1" authorId="0" shapeId="0">
      <text>
        <r>
          <rPr>
            <sz val="11"/>
            <rFont val="Calibri"/>
            <family val="2"/>
          </rPr>
          <t>[Average Retail Price]*[Retail Marketing %]</t>
        </r>
      </text>
    </comment>
    <comment ref="BM1" authorId="0" shapeId="0">
      <text>
        <r>
          <rPr>
            <sz val="11"/>
            <rFont val="Calibri"/>
            <family val="2"/>
          </rPr>
          <t>[Average Retail Price]*(1-60%)</t>
        </r>
      </text>
    </comment>
    <comment ref="BN1" authorId="0" shapeId="0">
      <text>
        <r>
          <rPr>
            <sz val="11"/>
            <rFont val="Calibri"/>
            <family val="2"/>
          </rPr>
          <t>([Average Retail Price]-[Total Cost w/ Retail Expenses])/[Average Retail Price]</t>
        </r>
      </text>
    </comment>
    <comment ref="BQ1" authorId="0" shapeId="0">
      <text>
        <r>
          <rPr>
            <sz val="11"/>
            <rFont val="Calibri"/>
            <family val="2"/>
          </rPr>
          <t>=[Standard Price]</t>
        </r>
      </text>
    </comment>
    <comment ref="BR1" authorId="0" shapeId="0">
      <text>
        <r>
          <rPr>
            <sz val="11"/>
            <rFont val="Calibri"/>
            <family val="2"/>
          </rPr>
          <t>[JLA POE Price]*[Total Quantity]</t>
        </r>
      </text>
    </comment>
    <comment ref="BS1" authorId="0" shapeId="0">
      <text>
        <r>
          <rPr>
            <sz val="11"/>
            <rFont val="Calibri"/>
            <family val="2"/>
          </rPr>
          <t>=[Average Retail Price]</t>
        </r>
      </text>
    </comment>
    <comment ref="BT1" authorId="0" shapeId="0">
      <text>
        <r>
          <rPr>
            <sz val="11"/>
            <rFont val="Calibri"/>
            <family val="2"/>
          </rPr>
          <t>([Customer Cost]-[LDP Cost])/[Customer Cost]</t>
        </r>
      </text>
    </comment>
    <comment ref="BU1" authorId="0" shapeId="0">
      <text>
        <r>
          <rPr>
            <sz val="11"/>
            <rFont val="Calibri"/>
            <family val="2"/>
          </rPr>
          <t>([Suggested Retail Price]-[Customer Cost])/Suggested Retail Price]</t>
        </r>
      </text>
    </comment>
  </commentList>
</comments>
</file>

<file path=xl/sharedStrings.xml><?xml version="1.0" encoding="utf-8"?>
<sst xmlns="http://schemas.openxmlformats.org/spreadsheetml/2006/main" count="87" uniqueCount="85">
  <si>
    <t>Brand</t>
  </si>
  <si>
    <t>Package Type</t>
  </si>
  <si>
    <t>Licensor</t>
  </si>
  <si>
    <t>Normal</t>
  </si>
  <si>
    <t>Harbor House</t>
  </si>
  <si>
    <t>Piece</t>
  </si>
  <si>
    <t>Line No.</t>
  </si>
  <si>
    <t>Photo</t>
  </si>
  <si>
    <t>VIN/Art No.</t>
  </si>
  <si>
    <t>Product Category</t>
  </si>
  <si>
    <t>Pattern</t>
  </si>
  <si>
    <t>Item Description</t>
  </si>
  <si>
    <t>Description-Short</t>
  </si>
  <si>
    <t>Fabrication</t>
  </si>
  <si>
    <t>Size/Spec.</t>
  </si>
  <si>
    <t>Color</t>
  </si>
  <si>
    <t>Item No.</t>
  </si>
  <si>
    <t>UPC</t>
  </si>
  <si>
    <t>Unit of Measure</t>
  </si>
  <si>
    <t>Carton Size L (cm)</t>
  </si>
  <si>
    <t>Carton Size W (cm)</t>
  </si>
  <si>
    <t>Carton Size H (cm)</t>
  </si>
  <si>
    <t>Case Pack</t>
  </si>
  <si>
    <t>Cubic Meter per Carton</t>
  </si>
  <si>
    <t>Container Volume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</si>
  <si>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</si>
  <si>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</si>
  <si>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</si>
  <si>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</si>
  <si>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</si>
  <si>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</si>
  <si>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</si>
  <si>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</si>
  <si>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</si>
  <si>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Warehouse Charge %</t>
  </si>
  <si>
    <t>Warehouse Charge $</t>
  </si>
  <si>
    <t>Total Load $</t>
  </si>
  <si>
    <t>LDP Cost with Load $</t>
  </si>
  <si>
    <t>Total Quantity</t>
  </si>
  <si>
    <t>ASSORTMENT</t>
  </si>
  <si>
    <t>UCCPM Price</t>
  </si>
  <si>
    <t>Customer Item#</t>
  </si>
  <si>
    <t>JLA Domestic MU%</t>
  </si>
  <si>
    <t>Trim</t>
  </si>
  <si>
    <t>Material-Short</t>
  </si>
  <si>
    <t>FOB Cost (Value)</t>
  </si>
  <si>
    <t>Exchange Rate</t>
  </si>
  <si>
    <t>Other Load</t>
  </si>
  <si>
    <t>Other Load %</t>
  </si>
  <si>
    <t>Other Load $</t>
  </si>
  <si>
    <t>Marketing $</t>
  </si>
  <si>
    <t>Marketing %</t>
  </si>
  <si>
    <t>Standard Price</t>
  </si>
  <si>
    <t>Average Retail Price</t>
  </si>
  <si>
    <t>Retail Marketing %</t>
  </si>
  <si>
    <t>Retail Marketing $</t>
  </si>
  <si>
    <t>Shipping Fee</t>
  </si>
  <si>
    <t>Total Cost w/ Retail Expenses</t>
  </si>
  <si>
    <t>Retail Markup %</t>
  </si>
  <si>
    <t>Customer Cost</t>
  </si>
  <si>
    <t>MAP $</t>
  </si>
  <si>
    <t>Suggested Retail Price</t>
  </si>
  <si>
    <t>Retailer Markup %</t>
  </si>
  <si>
    <t>Load % + Margin %</t>
  </si>
  <si>
    <t>FOB Cost (RMB)</t>
  </si>
  <si>
    <t>Inner Pack L (in)</t>
  </si>
  <si>
    <t>Inner Pack W (in)</t>
  </si>
  <si>
    <t>Inner Pack H (in)</t>
  </si>
  <si>
    <t>Inner Pack Gross Weight (kg)</t>
  </si>
  <si>
    <t>IFC</t>
  </si>
  <si>
    <t>Customer Specific Attributes</t>
  </si>
  <si>
    <t>Carton Gross Weight (kg)</t>
  </si>
  <si>
    <t>Average Retail Markup %</t>
  </si>
  <si>
    <t>Average Load Marketing</t>
  </si>
  <si>
    <t>Cubic cm per Item</t>
  </si>
  <si>
    <t>Cubic ft per Item</t>
  </si>
  <si>
    <t>Ship8 Charge Rate</t>
  </si>
  <si>
    <t>Ship8 Charge $</t>
  </si>
  <si>
    <t>Candle</t>
    <phoneticPr fontId="11" type="noConversion"/>
  </si>
  <si>
    <t>wax</t>
    <phoneticPr fontId="11" type="noConversion"/>
  </si>
  <si>
    <t>White Tea</t>
    <phoneticPr fontId="11" type="noConversion"/>
  </si>
  <si>
    <r>
      <t>#117929  White Tea Scent
Packaging</t>
    </r>
    <r>
      <rPr>
        <sz val="11"/>
        <rFont val="宋体"/>
        <family val="2"/>
        <charset val="134"/>
      </rPr>
      <t>：</t>
    </r>
    <r>
      <rPr>
        <sz val="11"/>
        <rFont val="Calibri"/>
        <family val="2"/>
      </rPr>
      <t>plain kraft gift box+ carton</t>
    </r>
    <phoneticPr fontId="11" type="noConversion"/>
  </si>
  <si>
    <t>3406.00.0000</t>
    <phoneticPr fontId="11" type="noConversion"/>
  </si>
  <si>
    <t>HH90-2028</t>
    <phoneticPr fontId="11" type="noConversion"/>
  </si>
  <si>
    <r>
      <t>9X11.3cm                   
 Inside cup size</t>
    </r>
    <r>
      <rPr>
        <sz val="11"/>
        <rFont val="宋体"/>
        <family val="2"/>
        <charset val="134"/>
      </rPr>
      <t>：</t>
    </r>
    <r>
      <rPr>
        <sz val="11"/>
        <rFont val="Calibri"/>
        <family val="2"/>
      </rPr>
      <t>9cm*7.8cm+7cm              
Volume: 150g</t>
    </r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</si>
</sst>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&quot;$&quot;#,##0.00"/>
    <numFmt numFmtId="178" formatCode="[$$-409]#,##0.00;\-[$$-409]#,##0.00"/>
    <numFmt numFmtId="179" formatCode="[$-409]dd/mmm/yy;@"/>
    <numFmt numFmtId="180" formatCode="0.0%"/>
    <numFmt numFmtId="181" formatCode="0.0"/>
    <numFmt numFmtId="182" formatCode="&quot;$&quot;#,##0.0000"/>
    <numFmt numFmtId="183" formatCode="0.000"/>
    <numFmt numFmtId="184" formatCode="[$€-2]\ #,##0.00_);[Red]\([$€-2]\ #,##0.00\)"/>
  </numFmts>
  <fonts count="17">
    <font>
      <sz val="11"/>
      <name val="Calibri"/>
    </font>
    <font>
      <sz val="11"/>
      <color theme="1"/>
      <name val="等线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sz val="10"/>
      <color indexed="12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i/>
      <sz val="11"/>
      <name val="Calibri"/>
      <family val="2"/>
    </font>
    <font>
      <b/>
      <sz val="10"/>
      <color indexed="12"/>
      <name val="Arial"/>
      <family val="2"/>
    </font>
    <font>
      <sz val="11"/>
      <color theme="1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宋体"/>
      <family val="2"/>
      <charset val="134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6">
    <xf numFmtId="0" fontId="0" fillId="0" borderId="0"/>
    <xf numFmtId="0" fontId="4" fillId="0" borderId="0"/>
    <xf numFmtId="0" fontId="4" fillId="0" borderId="0"/>
    <xf numFmtId="0" fontId="4" fillId="0" borderId="0"/>
    <xf numFmtId="0" fontId="3" fillId="0" borderId="0"/>
    <xf numFmtId="9" fontId="3" fillId="0" borderId="0" applyFont="0" applyFill="0" applyBorder="0" applyAlignment="0" applyProtection="0"/>
    <xf numFmtId="179" fontId="4" fillId="0" borderId="0"/>
    <xf numFmtId="9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9" fontId="4" fillId="0" borderId="0"/>
    <xf numFmtId="0" fontId="10" fillId="0" borderId="0">
      <alignment vertical="center"/>
    </xf>
    <xf numFmtId="9" fontId="10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179" fontId="4" fillId="0" borderId="0"/>
    <xf numFmtId="0" fontId="1" fillId="0" borderId="0"/>
    <xf numFmtId="9" fontId="1" fillId="0" borderId="0" applyFont="0" applyFill="0" applyBorder="0" applyAlignment="0" applyProtection="0"/>
    <xf numFmtId="0" fontId="12" fillId="0" borderId="0"/>
    <xf numFmtId="0" fontId="4" fillId="0" borderId="0"/>
    <xf numFmtId="176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76" fontId="4" fillId="0" borderId="0" applyFont="0" applyFill="0" applyBorder="0" applyAlignment="0" applyProtection="0"/>
    <xf numFmtId="176" fontId="14" fillId="0" borderId="0" applyFont="0" applyFill="0" applyBorder="0" applyAlignment="0" applyProtection="0"/>
  </cellStyleXfs>
  <cellXfs count="78">
    <xf numFmtId="0" fontId="0" fillId="0" borderId="0" xfId="0"/>
    <xf numFmtId="0" fontId="3" fillId="0" borderId="0" xfId="4" applyAlignment="1">
      <alignment horizontal="center" wrapText="1"/>
    </xf>
    <xf numFmtId="0" fontId="3" fillId="0" borderId="0" xfId="4" applyAlignment="1">
      <alignment wrapText="1"/>
    </xf>
    <xf numFmtId="10" fontId="3" fillId="0" borderId="0" xfId="4" applyNumberFormat="1" applyAlignment="1">
      <alignment wrapText="1"/>
    </xf>
    <xf numFmtId="177" fontId="3" fillId="0" borderId="0" xfId="4" applyNumberFormat="1" applyAlignment="1">
      <alignment wrapText="1"/>
    </xf>
    <xf numFmtId="0" fontId="2" fillId="0" borderId="1" xfId="4" applyFont="1" applyBorder="1" applyAlignment="1">
      <alignment horizontal="center" wrapText="1"/>
    </xf>
    <xf numFmtId="0" fontId="2" fillId="5" borderId="1" xfId="4" applyFont="1" applyFill="1" applyBorder="1" applyAlignment="1">
      <alignment horizontal="center" wrapText="1"/>
    </xf>
    <xf numFmtId="0" fontId="8" fillId="5" borderId="1" xfId="4" applyFont="1" applyFill="1" applyBorder="1" applyAlignment="1">
      <alignment horizontal="center" wrapText="1"/>
    </xf>
    <xf numFmtId="0" fontId="8" fillId="6" borderId="1" xfId="4" applyFont="1" applyFill="1" applyBorder="1" applyAlignment="1">
      <alignment horizontal="center" wrapText="1"/>
    </xf>
    <xf numFmtId="0" fontId="2" fillId="6" borderId="1" xfId="4" applyFont="1" applyFill="1" applyBorder="1" applyAlignment="1">
      <alignment horizontal="center" wrapText="1"/>
    </xf>
    <xf numFmtId="0" fontId="8" fillId="0" borderId="1" xfId="4" applyFont="1" applyBorder="1" applyAlignment="1">
      <alignment horizontal="center" wrapText="1"/>
    </xf>
    <xf numFmtId="2" fontId="2" fillId="0" borderId="1" xfId="4" applyNumberFormat="1" applyFont="1" applyBorder="1" applyAlignment="1">
      <alignment horizontal="center" wrapText="1"/>
    </xf>
    <xf numFmtId="1" fontId="2" fillId="0" borderId="1" xfId="4" applyNumberFormat="1" applyFont="1" applyBorder="1" applyAlignment="1">
      <alignment horizontal="center" wrapText="1"/>
    </xf>
    <xf numFmtId="2" fontId="6" fillId="0" borderId="1" xfId="1" applyNumberFormat="1" applyFont="1" applyBorder="1" applyAlignment="1">
      <alignment wrapText="1"/>
    </xf>
    <xf numFmtId="1" fontId="9" fillId="0" borderId="1" xfId="1" applyNumberFormat="1" applyFont="1" applyBorder="1" applyAlignment="1">
      <alignment wrapText="1"/>
    </xf>
    <xf numFmtId="177" fontId="9" fillId="0" borderId="1" xfId="1" applyNumberFormat="1" applyFont="1" applyBorder="1" applyAlignment="1">
      <alignment wrapText="1"/>
    </xf>
    <xf numFmtId="10" fontId="2" fillId="0" borderId="1" xfId="4" applyNumberFormat="1" applyFont="1" applyBorder="1" applyAlignment="1">
      <alignment horizontal="center" wrapText="1"/>
    </xf>
    <xf numFmtId="177" fontId="9" fillId="6" borderId="1" xfId="1" applyNumberFormat="1" applyFont="1" applyFill="1" applyBorder="1" applyAlignment="1">
      <alignment wrapText="1"/>
    </xf>
    <xf numFmtId="10" fontId="9" fillId="3" borderId="1" xfId="1" applyNumberFormat="1" applyFont="1" applyFill="1" applyBorder="1" applyAlignment="1">
      <alignment wrapText="1"/>
    </xf>
    <xf numFmtId="0" fontId="3" fillId="0" borderId="1" xfId="4" applyBorder="1" applyAlignment="1">
      <alignment horizontal="center"/>
    </xf>
    <xf numFmtId="0" fontId="3" fillId="0" borderId="1" xfId="4" applyBorder="1"/>
    <xf numFmtId="178" fontId="3" fillId="0" borderId="1" xfId="4" applyNumberFormat="1" applyBorder="1"/>
    <xf numFmtId="1" fontId="3" fillId="0" borderId="1" xfId="4" applyNumberFormat="1" applyBorder="1"/>
    <xf numFmtId="2" fontId="3" fillId="0" borderId="1" xfId="4" applyNumberFormat="1" applyBorder="1"/>
    <xf numFmtId="1" fontId="3" fillId="2" borderId="1" xfId="4" applyNumberFormat="1" applyFill="1" applyBorder="1"/>
    <xf numFmtId="3" fontId="3" fillId="0" borderId="1" xfId="4" applyNumberFormat="1" applyBorder="1"/>
    <xf numFmtId="177" fontId="3" fillId="2" borderId="1" xfId="4" applyNumberFormat="1" applyFill="1" applyBorder="1"/>
    <xf numFmtId="180" fontId="3" fillId="0" borderId="1" xfId="4" applyNumberFormat="1" applyBorder="1"/>
    <xf numFmtId="10" fontId="3" fillId="0" borderId="1" xfId="4" applyNumberFormat="1" applyBorder="1"/>
    <xf numFmtId="10" fontId="0" fillId="2" borderId="1" xfId="5" applyNumberFormat="1" applyFont="1" applyFill="1" applyBorder="1" applyAlignment="1"/>
    <xf numFmtId="177" fontId="3" fillId="0" borderId="1" xfId="4" applyNumberFormat="1" applyBorder="1"/>
    <xf numFmtId="0" fontId="3" fillId="0" borderId="0" xfId="4"/>
    <xf numFmtId="2" fontId="3" fillId="0" borderId="0" xfId="4" applyNumberFormat="1" applyAlignment="1">
      <alignment wrapText="1"/>
    </xf>
    <xf numFmtId="1" fontId="3" fillId="0" borderId="0" xfId="4" applyNumberFormat="1" applyAlignment="1">
      <alignment wrapText="1"/>
    </xf>
    <xf numFmtId="181" fontId="2" fillId="0" borderId="1" xfId="4" applyNumberFormat="1" applyFont="1" applyBorder="1" applyAlignment="1">
      <alignment horizontal="center" wrapText="1"/>
    </xf>
    <xf numFmtId="181" fontId="3" fillId="0" borderId="0" xfId="4" applyNumberFormat="1" applyAlignment="1">
      <alignment wrapText="1"/>
    </xf>
    <xf numFmtId="177" fontId="3" fillId="0" borderId="2" xfId="4" applyNumberFormat="1" applyBorder="1" applyAlignment="1">
      <alignment horizontal="center" wrapText="1"/>
    </xf>
    <xf numFmtId="177" fontId="6" fillId="0" borderId="1" xfId="1" applyNumberFormat="1" applyFont="1" applyBorder="1" applyAlignment="1">
      <alignment wrapText="1"/>
    </xf>
    <xf numFmtId="182" fontId="3" fillId="0" borderId="0" xfId="4" applyNumberFormat="1" applyAlignment="1">
      <alignment wrapText="1"/>
    </xf>
    <xf numFmtId="177" fontId="9" fillId="3" borderId="1" xfId="1" applyNumberFormat="1" applyFont="1" applyFill="1" applyBorder="1" applyAlignment="1">
      <alignment wrapText="1"/>
    </xf>
    <xf numFmtId="0" fontId="3" fillId="0" borderId="4" xfId="4" applyBorder="1"/>
    <xf numFmtId="181" fontId="3" fillId="0" borderId="1" xfId="4" applyNumberFormat="1" applyBorder="1"/>
    <xf numFmtId="183" fontId="9" fillId="0" borderId="1" xfId="1" applyNumberFormat="1" applyFont="1" applyBorder="1" applyAlignment="1">
      <alignment wrapText="1"/>
    </xf>
    <xf numFmtId="183" fontId="3" fillId="2" borderId="1" xfId="4" applyNumberFormat="1" applyFill="1" applyBorder="1"/>
    <xf numFmtId="183" fontId="3" fillId="0" borderId="0" xfId="4" applyNumberFormat="1" applyAlignment="1">
      <alignment wrapText="1"/>
    </xf>
    <xf numFmtId="0" fontId="2" fillId="6" borderId="4" xfId="4" applyFont="1" applyFill="1" applyBorder="1" applyAlignment="1">
      <alignment horizontal="center" wrapText="1"/>
    </xf>
    <xf numFmtId="177" fontId="3" fillId="0" borderId="4" xfId="4" applyNumberFormat="1" applyBorder="1"/>
    <xf numFmtId="184" fontId="3" fillId="0" borderId="1" xfId="4" applyNumberFormat="1" applyBorder="1"/>
    <xf numFmtId="177" fontId="2" fillId="4" borderId="4" xfId="4" applyNumberFormat="1" applyFont="1" applyFill="1" applyBorder="1" applyAlignment="1">
      <alignment wrapText="1"/>
    </xf>
    <xf numFmtId="2" fontId="2" fillId="4" borderId="4" xfId="4" applyNumberFormat="1" applyFont="1" applyFill="1" applyBorder="1" applyAlignment="1">
      <alignment wrapText="1"/>
    </xf>
    <xf numFmtId="2" fontId="3" fillId="0" borderId="5" xfId="4" applyNumberFormat="1" applyBorder="1"/>
    <xf numFmtId="177" fontId="3" fillId="2" borderId="4" xfId="4" applyNumberFormat="1" applyFill="1" applyBorder="1"/>
    <xf numFmtId="10" fontId="6" fillId="3" borderId="5" xfId="1" applyNumberFormat="1" applyFont="1" applyFill="1" applyBorder="1" applyAlignment="1">
      <alignment wrapText="1"/>
    </xf>
    <xf numFmtId="10" fontId="3" fillId="0" borderId="4" xfId="4" applyNumberFormat="1" applyBorder="1"/>
    <xf numFmtId="177" fontId="6" fillId="0" borderId="5" xfId="1" applyNumberFormat="1" applyFont="1" applyBorder="1" applyAlignment="1">
      <alignment wrapText="1"/>
    </xf>
    <xf numFmtId="10" fontId="3" fillId="2" borderId="1" xfId="4" applyNumberFormat="1" applyFill="1" applyBorder="1"/>
    <xf numFmtId="177" fontId="6" fillId="3" borderId="4" xfId="1" applyNumberFormat="1" applyFont="1" applyFill="1" applyBorder="1" applyAlignment="1">
      <alignment wrapText="1"/>
    </xf>
    <xf numFmtId="177" fontId="7" fillId="2" borderId="3" xfId="25" applyNumberFormat="1" applyFont="1" applyFill="1" applyBorder="1" applyAlignment="1">
      <alignment horizontal="center" vertical="center"/>
    </xf>
    <xf numFmtId="182" fontId="5" fillId="2" borderId="4" xfId="1" applyNumberFormat="1" applyFont="1" applyFill="1" applyBorder="1" applyAlignment="1">
      <alignment wrapText="1"/>
    </xf>
    <xf numFmtId="177" fontId="5" fillId="2" borderId="1" xfId="1" applyNumberFormat="1" applyFont="1" applyFill="1" applyBorder="1" applyAlignment="1">
      <alignment wrapText="1"/>
    </xf>
    <xf numFmtId="10" fontId="5" fillId="2" borderId="1" xfId="1" applyNumberFormat="1" applyFont="1" applyFill="1" applyBorder="1" applyAlignment="1">
      <alignment wrapText="1"/>
    </xf>
    <xf numFmtId="177" fontId="6" fillId="7" borderId="1" xfId="1" applyNumberFormat="1" applyFont="1" applyFill="1" applyBorder="1" applyAlignment="1">
      <alignment wrapText="1"/>
    </xf>
    <xf numFmtId="2" fontId="3" fillId="2" borderId="1" xfId="4" applyNumberFormat="1" applyFill="1" applyBorder="1"/>
    <xf numFmtId="2" fontId="9" fillId="4" borderId="1" xfId="1" applyNumberFormat="1" applyFont="1" applyFill="1" applyBorder="1" applyAlignment="1">
      <alignment wrapText="1"/>
    </xf>
    <xf numFmtId="177" fontId="9" fillId="8" borderId="1" xfId="1" applyNumberFormat="1" applyFont="1" applyFill="1" applyBorder="1" applyAlignment="1">
      <alignment wrapText="1"/>
    </xf>
    <xf numFmtId="183" fontId="3" fillId="0" borderId="4" xfId="4" applyNumberFormat="1" applyBorder="1"/>
    <xf numFmtId="183" fontId="6" fillId="0" borderId="4" xfId="1" applyNumberFormat="1" applyFont="1" applyBorder="1" applyAlignment="1">
      <alignment horizontal="center" wrapText="1"/>
    </xf>
    <xf numFmtId="0" fontId="2" fillId="5" borderId="4" xfId="4" applyFont="1" applyFill="1" applyBorder="1" applyAlignment="1">
      <alignment horizontal="center" wrapText="1"/>
    </xf>
    <xf numFmtId="2" fontId="2" fillId="0" borderId="4" xfId="4" applyNumberFormat="1" applyFont="1" applyBorder="1" applyAlignment="1">
      <alignment horizontal="center" wrapText="1"/>
    </xf>
    <xf numFmtId="2" fontId="3" fillId="0" borderId="4" xfId="4" applyNumberFormat="1" applyBorder="1"/>
    <xf numFmtId="10" fontId="9" fillId="3" borderId="5" xfId="1" applyNumberFormat="1" applyFont="1" applyFill="1" applyBorder="1" applyAlignment="1">
      <alignment wrapText="1"/>
    </xf>
    <xf numFmtId="10" fontId="3" fillId="2" borderId="5" xfId="4" applyNumberFormat="1" applyFill="1" applyBorder="1"/>
    <xf numFmtId="2" fontId="9" fillId="0" borderId="1" xfId="1" applyNumberFormat="1" applyFont="1" applyBorder="1" applyAlignment="1">
      <alignment wrapText="1"/>
    </xf>
    <xf numFmtId="177" fontId="15" fillId="0" borderId="1" xfId="4" applyNumberFormat="1" applyFont="1" applyBorder="1"/>
    <xf numFmtId="10" fontId="15" fillId="0" borderId="1" xfId="4" applyNumberFormat="1" applyFont="1" applyBorder="1"/>
    <xf numFmtId="10" fontId="15" fillId="0" borderId="4" xfId="4" applyNumberFormat="1" applyFont="1" applyBorder="1"/>
    <xf numFmtId="0" fontId="3" fillId="0" borderId="1" xfId="4" applyBorder="1" applyAlignment="1">
      <alignment wrapText="1"/>
    </xf>
    <xf numFmtId="0" fontId="3" fillId="0" borderId="1" xfId="4" applyBorder="1" applyAlignment="1">
      <alignment horizontal="center" wrapText="1"/>
    </xf>
  </cellXfs>
  <cellStyles count="26">
    <cellStyle name="Currency 2 2 2" xfId="8"/>
    <cellStyle name="Normal 1 2" xfId="20"/>
    <cellStyle name="Normal 2" xfId="4"/>
    <cellStyle name="Normal 2 18 2" xfId="1"/>
    <cellStyle name="Normal 3 2 15" xfId="19"/>
    <cellStyle name="Normal 35" xfId="6"/>
    <cellStyle name="Normal 52" xfId="17"/>
    <cellStyle name="Percent 17" xfId="18"/>
    <cellStyle name="Percent 2" xfId="5"/>
    <cellStyle name="Percent 2 2 2" xfId="7"/>
    <cellStyle name="Style 1" xfId="3"/>
    <cellStyle name="百分比 2" xfId="11"/>
    <cellStyle name="百分比 2 2" xfId="13"/>
    <cellStyle name="百分比 3" xfId="22"/>
    <cellStyle name="百分比 5" xfId="15"/>
    <cellStyle name="常规" xfId="0" builtinId="0"/>
    <cellStyle name="常规 18" xfId="12"/>
    <cellStyle name="常规 2" xfId="10"/>
    <cellStyle name="常规 3" xfId="23"/>
    <cellStyle name="货币" xfId="25" builtinId="4"/>
    <cellStyle name="货币 2" xfId="21"/>
    <cellStyle name="货币 3" xfId="24"/>
    <cellStyle name="千位分隔 4" xfId="14"/>
    <cellStyle name="样式 1 2" xfId="2"/>
    <cellStyle name="样式 1 2 2" xfId="16"/>
    <cellStyle name="样式 1 5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Users\rya00039\AppData\Local\Microsoft\Windows\Temporary%20Internet%20Files\Content.Outlook\SNCPC6UK\file:\192.168.20.8\&#23478;&#32442;&#20845;&#37096;\joyce\customer\CS\CS%20stock%20list(ET)-08103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  <sheetName val="Window"/>
      <sheetName val="Furniture Protector"/>
      <sheetName val="Shower Curtain"/>
      <sheetName val="Sheet Pillowcase"/>
      <sheetName val="Pillow"/>
      <sheetName val="Mattress"/>
      <sheetName val="Blanket Throw"/>
      <sheetName val="Bedding Set"/>
      <sheetName val="Bedding Accessories"/>
      <sheetName val="Bath Rug"/>
      <sheetName val="Bath Accessories"/>
    </sheetNames>
    <sheetDataSet>
      <sheetData sheetId="0" refreshError="1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U2"/>
  <sheetViews>
    <sheetView tabSelected="1" zoomScaleNormal="100" workbookViewId="0">
      <selection activeCell="M10" sqref="M10"/>
    </sheetView>
  </sheetViews>
  <sheetFormatPr defaultColWidth="9.140625" defaultRowHeight="15"/>
  <cols>
    <col min="1" max="1" width="10.140625" style="1" customWidth="1"/>
    <col min="2" max="2" width="10" style="2" customWidth="1"/>
    <col min="3" max="3" width="12.42578125" style="2" customWidth="1"/>
    <col min="4" max="4" width="12.85546875" style="2" customWidth="1"/>
    <col min="5" max="5" width="9.140625" style="2" customWidth="1"/>
    <col min="6" max="6" width="15.5703125" style="2" customWidth="1"/>
    <col min="7" max="7" width="9.140625" style="2" customWidth="1"/>
    <col min="8" max="8" width="19.42578125" style="2" customWidth="1"/>
    <col min="9" max="9" width="21" style="2" customWidth="1"/>
    <col min="10" max="10" width="16.7109375" style="2" customWidth="1"/>
    <col min="11" max="11" width="12.42578125" style="2" customWidth="1"/>
    <col min="12" max="12" width="18" style="2" customWidth="1"/>
    <col min="13" max="13" width="10.7109375" style="2" bestFit="1" customWidth="1"/>
    <col min="14" max="14" width="8.85546875" style="2" customWidth="1"/>
    <col min="15" max="15" width="12" style="2" customWidth="1"/>
    <col min="16" max="16" width="8.85546875" style="2" customWidth="1"/>
    <col min="17" max="17" width="8.85546875" style="4" customWidth="1"/>
    <col min="18" max="18" width="11.140625" style="4" customWidth="1"/>
    <col min="19" max="19" width="9.42578125" style="2" customWidth="1"/>
    <col min="20" max="20" width="11.7109375" style="33" customWidth="1"/>
    <col min="21" max="21" width="8.140625" style="35" customWidth="1"/>
    <col min="22" max="23" width="8.7109375" style="32" customWidth="1"/>
    <col min="24" max="24" width="12.42578125" style="35" customWidth="1"/>
    <col min="25" max="25" width="9.85546875" style="35" customWidth="1"/>
    <col min="26" max="26" width="9" style="35" customWidth="1"/>
    <col min="27" max="27" width="6.28515625" style="33" customWidth="1"/>
    <col min="28" max="28" width="7.85546875" style="32" customWidth="1"/>
    <col min="29" max="29" width="11.42578125" style="32" customWidth="1"/>
    <col min="30" max="30" width="9.85546875" style="33" customWidth="1"/>
    <col min="31" max="32" width="7.85546875" style="2" customWidth="1"/>
    <col min="33" max="33" width="9" style="35" customWidth="1"/>
    <col min="34" max="34" width="9" style="33" customWidth="1"/>
    <col min="35" max="35" width="9" style="32" customWidth="1"/>
    <col min="36" max="36" width="10" style="44" customWidth="1"/>
    <col min="37" max="37" width="9" style="4" customWidth="1"/>
    <col min="38" max="38" width="14.140625" style="2" customWidth="1"/>
    <col min="39" max="39" width="8.42578125" style="3" customWidth="1"/>
    <col min="40" max="40" width="10.7109375" style="4" customWidth="1"/>
    <col min="41" max="41" width="11.28515625" style="4" customWidth="1"/>
    <col min="42" max="42" width="11.5703125" style="4" customWidth="1"/>
    <col min="43" max="43" width="8.28515625" style="4" customWidth="1"/>
    <col min="44" max="44" width="11.5703125" style="3" customWidth="1"/>
    <col min="45" max="46" width="11.5703125" style="32" customWidth="1"/>
    <col min="47" max="47" width="9.140625" style="32" customWidth="1"/>
    <col min="48" max="48" width="8.140625" style="3" customWidth="1"/>
    <col min="49" max="49" width="10.85546875" style="4" customWidth="1"/>
    <col min="50" max="50" width="8.140625" style="3" customWidth="1"/>
    <col min="51" max="51" width="9.140625" style="4" customWidth="1"/>
    <col min="52" max="52" width="8.140625" style="3" customWidth="1"/>
    <col min="53" max="53" width="9.28515625" style="4" customWidth="1"/>
    <col min="54" max="54" width="6.85546875" style="4" customWidth="1"/>
    <col min="55" max="55" width="9.140625" style="4" customWidth="1"/>
    <col min="56" max="56" width="7.42578125" style="4" customWidth="1"/>
    <col min="57" max="57" width="7.7109375" style="4" customWidth="1"/>
    <col min="58" max="58" width="11.42578125" style="4" customWidth="1"/>
    <col min="59" max="59" width="11.85546875" style="2" customWidth="1"/>
    <col min="60" max="60" width="11.28515625" style="38" customWidth="1"/>
    <col min="61" max="61" width="9.85546875" style="4" customWidth="1"/>
    <col min="62" max="62" width="15" style="3" customWidth="1"/>
    <col min="63" max="63" width="10.140625" style="4" customWidth="1"/>
    <col min="64" max="64" width="8.85546875" style="4" customWidth="1"/>
    <col min="65" max="65" width="10.85546875" style="4" customWidth="1"/>
    <col min="66" max="66" width="8.140625" style="3" customWidth="1"/>
    <col min="67" max="68" width="10.42578125" style="4" customWidth="1"/>
    <col min="69" max="69" width="12.42578125" style="2" customWidth="1"/>
    <col min="70" max="70" width="10.42578125" style="2" customWidth="1"/>
    <col min="71" max="71" width="9.5703125" style="2" customWidth="1"/>
    <col min="72" max="72" width="13.42578125" style="2" customWidth="1"/>
    <col min="73" max="73" width="13.42578125" style="3" customWidth="1"/>
    <col min="74" max="16384" width="9.140625" style="2"/>
  </cols>
  <sheetData>
    <row r="1" spans="1:73" ht="57.95" customHeight="1">
      <c r="A1" s="5" t="s">
        <v>6</v>
      </c>
      <c r="B1" s="5" t="s">
        <v>7</v>
      </c>
      <c r="C1" s="6" t="s">
        <v>8</v>
      </c>
      <c r="D1" s="7" t="s">
        <v>0</v>
      </c>
      <c r="E1" s="7" t="s">
        <v>2</v>
      </c>
      <c r="F1" s="8" t="s">
        <v>9</v>
      </c>
      <c r="G1" s="6" t="s">
        <v>10</v>
      </c>
      <c r="H1" s="9" t="s">
        <v>11</v>
      </c>
      <c r="I1" s="9" t="s">
        <v>12</v>
      </c>
      <c r="J1" s="9" t="s">
        <v>13</v>
      </c>
      <c r="K1" s="45" t="s">
        <v>44</v>
      </c>
      <c r="L1" s="9" t="s">
        <v>14</v>
      </c>
      <c r="M1" s="9" t="s">
        <v>15</v>
      </c>
      <c r="N1" s="6" t="s">
        <v>43</v>
      </c>
      <c r="O1" s="6" t="s">
        <v>16</v>
      </c>
      <c r="P1" s="6" t="s">
        <v>17</v>
      </c>
      <c r="Q1" s="6" t="s">
        <v>41</v>
      </c>
      <c r="R1" s="67" t="s">
        <v>70</v>
      </c>
      <c r="S1" s="9" t="s">
        <v>18</v>
      </c>
      <c r="T1" s="12" t="s">
        <v>38</v>
      </c>
      <c r="U1" s="48" t="s">
        <v>40</v>
      </c>
      <c r="V1" s="63" t="s">
        <v>64</v>
      </c>
      <c r="W1" s="49" t="s">
        <v>46</v>
      </c>
      <c r="X1" s="61" t="s">
        <v>45</v>
      </c>
      <c r="Y1" s="10" t="s">
        <v>1</v>
      </c>
      <c r="Z1" s="34" t="s">
        <v>19</v>
      </c>
      <c r="AA1" s="34" t="s">
        <v>20</v>
      </c>
      <c r="AB1" s="34" t="s">
        <v>21</v>
      </c>
      <c r="AC1" s="68" t="s">
        <v>71</v>
      </c>
      <c r="AD1" s="12" t="s">
        <v>22</v>
      </c>
      <c r="AE1" s="42" t="s">
        <v>23</v>
      </c>
      <c r="AF1" s="66" t="s">
        <v>69</v>
      </c>
      <c r="AG1" s="34" t="s">
        <v>65</v>
      </c>
      <c r="AH1" s="34" t="s">
        <v>66</v>
      </c>
      <c r="AI1" s="34" t="s">
        <v>67</v>
      </c>
      <c r="AJ1" s="11" t="s">
        <v>68</v>
      </c>
      <c r="AK1" s="13" t="s">
        <v>24</v>
      </c>
      <c r="AL1" s="14" t="s">
        <v>25</v>
      </c>
      <c r="AM1" s="5" t="s">
        <v>26</v>
      </c>
      <c r="AN1" s="15" t="s">
        <v>27</v>
      </c>
      <c r="AO1" s="5" t="s">
        <v>28</v>
      </c>
      <c r="AP1" s="16" t="s">
        <v>29</v>
      </c>
      <c r="AQ1" s="17" t="s">
        <v>30</v>
      </c>
      <c r="AR1" s="15" t="s">
        <v>31</v>
      </c>
      <c r="AS1" s="72" t="s">
        <v>74</v>
      </c>
      <c r="AT1" s="72" t="s">
        <v>75</v>
      </c>
      <c r="AU1" s="11" t="s">
        <v>76</v>
      </c>
      <c r="AV1" s="15" t="s">
        <v>77</v>
      </c>
      <c r="AW1" s="16" t="s">
        <v>32</v>
      </c>
      <c r="AX1" s="15" t="s">
        <v>33</v>
      </c>
      <c r="AY1" s="16" t="s">
        <v>34</v>
      </c>
      <c r="AZ1" s="15" t="s">
        <v>35</v>
      </c>
      <c r="BA1" s="16" t="s">
        <v>51</v>
      </c>
      <c r="BB1" s="15" t="s">
        <v>50</v>
      </c>
      <c r="BC1" s="37" t="s">
        <v>47</v>
      </c>
      <c r="BD1" s="16" t="s">
        <v>48</v>
      </c>
      <c r="BE1" s="15" t="s">
        <v>49</v>
      </c>
      <c r="BF1" s="15" t="s">
        <v>36</v>
      </c>
      <c r="BG1" s="39" t="s">
        <v>37</v>
      </c>
      <c r="BH1" s="18" t="s">
        <v>42</v>
      </c>
      <c r="BI1" s="64" t="s">
        <v>52</v>
      </c>
      <c r="BJ1" s="52" t="s">
        <v>54</v>
      </c>
      <c r="BK1" s="15" t="s">
        <v>55</v>
      </c>
      <c r="BL1" s="54" t="s">
        <v>56</v>
      </c>
      <c r="BM1" s="39" t="s">
        <v>57</v>
      </c>
      <c r="BN1" s="70" t="s">
        <v>58</v>
      </c>
      <c r="BO1" s="56" t="s">
        <v>53</v>
      </c>
      <c r="BP1" s="56" t="s">
        <v>72</v>
      </c>
      <c r="BQ1" s="58" t="s">
        <v>59</v>
      </c>
      <c r="BR1" s="59" t="s">
        <v>61</v>
      </c>
      <c r="BS1" s="58" t="s">
        <v>60</v>
      </c>
      <c r="BT1" s="59" t="s">
        <v>63</v>
      </c>
      <c r="BU1" s="60" t="s">
        <v>62</v>
      </c>
    </row>
    <row r="2" spans="1:73" s="31" customFormat="1" ht="105">
      <c r="A2" s="19">
        <v>1</v>
      </c>
      <c r="B2" s="20"/>
      <c r="C2" s="20"/>
      <c r="D2" s="20" t="s">
        <v>4</v>
      </c>
      <c r="E2" s="20"/>
      <c r="F2" s="20" t="s">
        <v>39</v>
      </c>
      <c r="G2" s="21" t="s">
        <v>78</v>
      </c>
      <c r="H2" s="20" t="s">
        <v>78</v>
      </c>
      <c r="I2" s="20" t="s">
        <v>78</v>
      </c>
      <c r="J2" s="77" t="s">
        <v>81</v>
      </c>
      <c r="K2" s="40" t="s">
        <v>79</v>
      </c>
      <c r="L2" s="76" t="s">
        <v>84</v>
      </c>
      <c r="M2" s="20" t="s">
        <v>80</v>
      </c>
      <c r="N2" s="40"/>
      <c r="O2" s="47" t="s">
        <v>83</v>
      </c>
      <c r="P2" s="47"/>
      <c r="Q2" s="20"/>
      <c r="R2" s="40"/>
      <c r="S2" s="20" t="s">
        <v>5</v>
      </c>
      <c r="T2" s="22">
        <v>600</v>
      </c>
      <c r="U2" s="36">
        <v>9.8699999999999992</v>
      </c>
      <c r="V2" s="62">
        <f>IF(W2="","",X2*W2)</f>
        <v>76.989999999999995</v>
      </c>
      <c r="W2" s="50">
        <v>7.8</v>
      </c>
      <c r="X2" s="30">
        <v>9.8699999999999992</v>
      </c>
      <c r="Y2" s="20" t="s">
        <v>3</v>
      </c>
      <c r="Z2" s="41">
        <v>36</v>
      </c>
      <c r="AA2" s="41">
        <v>24</v>
      </c>
      <c r="AB2" s="41">
        <v>44</v>
      </c>
      <c r="AC2" s="69">
        <v>2</v>
      </c>
      <c r="AD2" s="22">
        <v>16</v>
      </c>
      <c r="AE2" s="43">
        <f t="shared" ref="AE2" si="0">IF(Z2="","",Z2*AA2*AB2/1000000)</f>
        <v>3.7999999999999999E-2</v>
      </c>
      <c r="AF2" s="65"/>
      <c r="AG2" s="41"/>
      <c r="AH2" s="41"/>
      <c r="AI2" s="41"/>
      <c r="AJ2" s="23"/>
      <c r="AK2" s="23">
        <v>65</v>
      </c>
      <c r="AL2" s="24">
        <f t="shared" ref="AL2" si="1">IF(AD2="","",AK2/AE2*AD2)</f>
        <v>27368</v>
      </c>
      <c r="AM2" s="25">
        <v>4050</v>
      </c>
      <c r="AN2" s="26">
        <f>IF(ISERROR(AM2/AL2),"",AM2/AL2)</f>
        <v>0.15</v>
      </c>
      <c r="AO2" s="20" t="s">
        <v>82</v>
      </c>
      <c r="AP2" s="27">
        <f>0%+7.5%+10%</f>
        <v>0.17499999999999999</v>
      </c>
      <c r="AQ2" s="26">
        <f t="shared" ref="AQ2" si="2">IF(ISERROR(X2*AP2),"",X2*AP2)</f>
        <v>1.73</v>
      </c>
      <c r="AR2" s="26">
        <f>IF(ISERROR(X2+AN2+AQ2),"",X2+AN2+AQ2)</f>
        <v>11.75</v>
      </c>
      <c r="AS2" s="62">
        <f>IF(ISERROR(Z2*AA2*AB2/AD2),"",Z2*AA2*AB2/AD2)</f>
        <v>2376</v>
      </c>
      <c r="AT2" s="62">
        <f>IF(ISERROR(AS2/28316.847),"",AS2/28316.847)</f>
        <v>0.08</v>
      </c>
      <c r="AU2" s="23">
        <v>4</v>
      </c>
      <c r="AV2" s="26">
        <f>IF(ISERROR(AT2*AU2),"",AT2*AU2)</f>
        <v>0.32</v>
      </c>
      <c r="AW2" s="28">
        <v>0.1</v>
      </c>
      <c r="AX2" s="26">
        <f t="shared" ref="AX2" si="3">IF(ISERROR(BI2*AW2),"",BI2*AW2)</f>
        <v>2.2000000000000002</v>
      </c>
      <c r="AY2" s="28">
        <v>0</v>
      </c>
      <c r="AZ2" s="26">
        <f>IF(ISERROR(BI2*AY2),"",BI2*AY2)</f>
        <v>0</v>
      </c>
      <c r="BA2" s="28">
        <v>0</v>
      </c>
      <c r="BB2" s="26">
        <f>IF(ISERROR(BI2*BA2),"",BI2*BA2)</f>
        <v>0</v>
      </c>
      <c r="BC2" s="73" t="s">
        <v>73</v>
      </c>
      <c r="BD2" s="74">
        <v>0.15</v>
      </c>
      <c r="BE2" s="26">
        <f>IF(ISERROR(BI2*BD2),"",BI2*BD2)</f>
        <v>3.3</v>
      </c>
      <c r="BF2" s="26">
        <f>IF(ISERROR(AV2+AX2+AZ2+BB2+BE2),"",AV2+AX2+AZ2+BB2+BE2)</f>
        <v>5.82</v>
      </c>
      <c r="BG2" s="26">
        <f>IF(ISERROR(AR2+BF2),"",AR2+BF2)</f>
        <v>17.57</v>
      </c>
      <c r="BH2" s="29">
        <f t="shared" ref="BH2" si="4">IF(ISERROR((BI2-BG2)/BI2),"",(BI2-BG2)/BI2)</f>
        <v>0.2014</v>
      </c>
      <c r="BI2" s="26">
        <v>22</v>
      </c>
      <c r="BJ2" s="53">
        <v>0.3</v>
      </c>
      <c r="BK2" s="26">
        <f>IF(BJ2="","",BO2*BJ2)</f>
        <v>18</v>
      </c>
      <c r="BL2" s="46">
        <v>15</v>
      </c>
      <c r="BM2" s="26">
        <f>IF(ISERROR(BG2+BK2+BL2),"",BG2+BK2+BL2)</f>
        <v>50.57</v>
      </c>
      <c r="BN2" s="71">
        <f>IF(BO2="","",(BO2-BM2)/BO2)</f>
        <v>0.157</v>
      </c>
      <c r="BO2" s="46">
        <v>59.99</v>
      </c>
      <c r="BP2" s="75">
        <v>0.5</v>
      </c>
      <c r="BQ2" s="51">
        <f>BI2</f>
        <v>22</v>
      </c>
      <c r="BR2" s="57">
        <f>IF(BS2="","",CEILING(BS2/0.9 - 0.01, 10) - 0.01)</f>
        <v>69.989999999999995</v>
      </c>
      <c r="BS2" s="51">
        <f>IF(BO2="","",BO2)</f>
        <v>59.99</v>
      </c>
      <c r="BT2" s="55">
        <f>IF(BQ2="","",(BQ2-AR2)/BQ2)</f>
        <v>0.46589999999999998</v>
      </c>
      <c r="BU2" s="55">
        <f>IF(BR2="","",(BR2-BQ2)/BR2)</f>
        <v>0.68569999999999998</v>
      </c>
    </row>
  </sheetData>
  <sheetProtection insertRows="0" deleteRows="0" sort="0"/>
  <protectedRanges>
    <protectedRange sqref="F2:J2 AE2:AF2 A2:B85 D2:E85 C2:C84 AK2:AL2 AQ2:BL2 U3:BF84 BN2 F3:S84 V2:Y2 L2:S2 AN2" name="Range1"/>
    <protectedRange sqref="AG2:AJ2 Z2:AC2" name="Range1_2"/>
    <protectedRange sqref="AM2" name="Range1_3"/>
    <protectedRange sqref="AO2:AP2" name="Range1_4"/>
    <protectedRange sqref="T2" name="Range1_6"/>
    <protectedRange sqref="K2" name="Range1_1"/>
  </protectedRanges>
  <phoneticPr fontId="11" type="noConversion"/>
  <dataValidations count="6">
    <dataValidation type="list" allowBlank="1" showInputMessage="1" showErrorMessage="1" sqref="D2">
      <formula1>#REF!</formula1>
    </dataValidation>
    <dataValidation type="list" allowBlank="1" showInputMessage="1" showErrorMessage="1" sqref="E2">
      <formula1>#REF!</formula1>
    </dataValidation>
    <dataValidation type="list" allowBlank="1" showInputMessage="1" showErrorMessage="1" sqref="S2">
      <formula1>#REF!</formula1>
    </dataValidation>
    <dataValidation type="list" allowBlank="1" showInputMessage="1" showErrorMessage="1" sqref="Y2">
      <formula1>#REF!</formula1>
    </dataValidation>
    <dataValidation type="list" allowBlank="1" showInputMessage="1" showErrorMessage="1" sqref="F2">
      <formula1>#REF!</formula1>
    </dataValidation>
    <dataValidation type="list" allowBlank="1" showInputMessage="1" showErrorMessage="1" sqref="AF2 R2">
      <formula1>#REF!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Zhu</dc:creator>
  <cp:lastModifiedBy>高丽</cp:lastModifiedBy>
  <dcterms:created xsi:type="dcterms:W3CDTF">2025-03-10T18:28:45Z</dcterms:created>
  <dcterms:modified xsi:type="dcterms:W3CDTF">2026-03-05T07:57:45Z</dcterms:modified>
</cp:coreProperties>
</file>