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D">'[1]other data'!$T$2:$T$5</definedName>
    <definedName name="brands">'[1]other data'!$K$2:$K$48</definedName>
    <definedName name="CATEGORY">[2]Sheet1!$DW$2:$DW$3</definedName>
    <definedName name="categoryfinal">'[3]Import Quote Sheet'!$A$90:$A$190</definedName>
    <definedName name="chargeback">'[1]other data'!$B$2:$B$6</definedName>
    <definedName name="colour">[2]Sheet1!$EH$2:$EH$3</definedName>
    <definedName name="countries">'[1]other data'!$I$3:$I$249</definedName>
    <definedName name="diffgrp">'[1]diff group head'!$A$2:$A$47</definedName>
    <definedName name="DIFFS">'[1]other data'!$AF$2:$AF$13</definedName>
    <definedName name="Exchange_Rate">[4]Costs!$J$11</definedName>
    <definedName name="finalports">'[3]Import Quote Sheet'!$B$90:$B$123</definedName>
    <definedName name="foam">[2]Sheet1!$EC$2:$EC$3</definedName>
    <definedName name="freight">'[1]other data'!$AC$3:$AC$14</definedName>
    <definedName name="HANGER">[1]hangers!$B$3:$B$42</definedName>
    <definedName name="hanger2">[1]hangers!$G$3:$G$42</definedName>
    <definedName name="KD">[2]Sheet1!$DS$2:$DS$2</definedName>
    <definedName name="loctype">'[1]other data'!$BN$2:$BN$6</definedName>
    <definedName name="M">[2]Sheet1!$EA$2:$EA$3</definedName>
    <definedName name="ORDERTYPE">'[1]other data'!$AN$2:$AN$6</definedName>
    <definedName name="OTB">'[1]other data'!$R$2:$R$14</definedName>
    <definedName name="PACK">[2]Sheet1!$EE$2:$EE$3</definedName>
    <definedName name="po_type">'[1]other data'!$AU$2:$AU$11</definedName>
    <definedName name="PORT_IFF">[5]a!$A$10:$B$35</definedName>
    <definedName name="POtype">#REF!</definedName>
    <definedName name="QSFOB">[6]Q1!$C$38</definedName>
    <definedName name="runnum">'[1]other data'!$BI$2:$BI$18</definedName>
    <definedName name="scalenum">'[1]other data'!$BG$2:$BG$18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[2]Sheet1!$EF$2:$EF$3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[2]Sheet1!$EG$2:$EG$3</definedName>
    <definedName name="YNE">'[1]other data'!$BB$2:$BB$5</definedName>
    <definedName name="YNES">'[1]other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8" l="1"/>
  <c r="AJ4" i="8"/>
  <c r="AJ3" i="8"/>
  <c r="AJ2" i="8"/>
  <c r="BE3" i="8"/>
  <c r="BE4" i="8"/>
  <c r="BE5" i="8"/>
  <c r="BE6" i="8"/>
  <c r="BE7" i="8"/>
  <c r="BE2" i="8"/>
  <c r="BH7" i="8"/>
  <c r="AW7" i="8"/>
  <c r="AT7" i="8"/>
  <c r="AQ7" i="8"/>
  <c r="AO7" i="8"/>
  <c r="AM7" i="8"/>
  <c r="AJ7" i="8"/>
  <c r="AD7" i="8"/>
  <c r="AE7" i="8" s="1"/>
  <c r="AG7" i="8" s="1"/>
  <c r="BH6" i="8"/>
  <c r="AW6" i="8"/>
  <c r="AT6" i="8"/>
  <c r="AQ6" i="8"/>
  <c r="AO6" i="8"/>
  <c r="AM6" i="8"/>
  <c r="AJ6" i="8"/>
  <c r="AD6" i="8"/>
  <c r="AE6" i="8" s="1"/>
  <c r="AG6" i="8" s="1"/>
  <c r="BH5" i="8"/>
  <c r="AW5" i="8"/>
  <c r="AT5" i="8"/>
  <c r="AQ5" i="8"/>
  <c r="AO5" i="8"/>
  <c r="AM5" i="8"/>
  <c r="AD5" i="8"/>
  <c r="AE5" i="8" s="1"/>
  <c r="AG5" i="8" s="1"/>
  <c r="BH4" i="8"/>
  <c r="AW4" i="8"/>
  <c r="AT4" i="8"/>
  <c r="AQ4" i="8"/>
  <c r="AO4" i="8"/>
  <c r="AM4" i="8"/>
  <c r="AE4" i="8"/>
  <c r="AG4" i="8" s="1"/>
  <c r="AD4" i="8"/>
  <c r="BH3" i="8"/>
  <c r="AW3" i="8"/>
  <c r="AT3" i="8"/>
  <c r="AQ3" i="8"/>
  <c r="AO3" i="8"/>
  <c r="AM3" i="8"/>
  <c r="AD3" i="8"/>
  <c r="AE3" i="8" s="1"/>
  <c r="AG3" i="8" s="1"/>
  <c r="BH2" i="8"/>
  <c r="AW2" i="8"/>
  <c r="AT2" i="8"/>
  <c r="AQ2" i="8"/>
  <c r="AO2" i="8"/>
  <c r="AM2" i="8"/>
  <c r="AD2" i="8"/>
  <c r="AE2" i="8" s="1"/>
  <c r="AG2" i="8" s="1"/>
  <c r="AZ6" i="8" l="1"/>
  <c r="AZ7" i="8"/>
  <c r="AZ3" i="8"/>
  <c r="AZ4" i="8"/>
  <c r="AZ5" i="8"/>
  <c r="AZ2" i="8"/>
  <c r="AK4" i="8"/>
  <c r="AK3" i="8"/>
  <c r="AK5" i="8"/>
  <c r="AK7" i="8"/>
  <c r="AK2" i="8"/>
  <c r="AK6" i="8"/>
  <c r="BA6" i="8" s="1"/>
  <c r="BB6" i="8" s="1"/>
  <c r="BG6" i="8" s="1"/>
  <c r="BA3" i="8" l="1"/>
  <c r="BB3" i="8" s="1"/>
  <c r="BG3" i="8" s="1"/>
  <c r="BA7" i="8"/>
  <c r="BB7" i="8" s="1"/>
  <c r="BG7" i="8" s="1"/>
  <c r="BA4" i="8"/>
  <c r="BB4" i="8" s="1"/>
  <c r="BG4" i="8" s="1"/>
  <c r="BA2" i="8"/>
  <c r="BB2" i="8" s="1"/>
  <c r="BG2" i="8" s="1"/>
  <c r="BA5" i="8"/>
  <c r="BB5" i="8" s="1"/>
  <c r="BG5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[DA $]+[General Load $]+[Warehouse Charge $]+[Load 1 $]+[Load 2 $]+[Extra Load 1]+[Extra Load 2]</t>
        </r>
      </text>
    </comment>
    <comment ref="BA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B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E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<sst xmlns="http://schemas.openxmlformats.org/spreadsheetml/2006/main" count="151" uniqueCount="86">
  <si>
    <t>Brand</t>
  </si>
  <si>
    <t>Package Type</t>
  </si>
  <si>
    <t>Royalty</t>
  </si>
  <si>
    <t>Licensor</t>
  </si>
  <si>
    <t>Normal</t>
  </si>
  <si>
    <t>ELEC MATT PAD</t>
  </si>
  <si>
    <t>Beautyrest Black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</si>
  <si>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</si>
  <si>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</si>
  <si>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</si>
  <si>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</si>
  <si>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</si>
  <si>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</si>
  <si>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</si>
  <si>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</si>
  <si>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</si>
  <si>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</si>
  <si>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</si>
  <si>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</si>
  <si>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</si>
  <si>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</si>
  <si>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</si>
  <si>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</si>
  <si>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</si>
  <si>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</si>
  <si>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</si>
  <si>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</si>
  <si>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</si>
  <si>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</si>
  <si>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</si>
  <si>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</si>
  <si>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</si>
  <si>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</si>
  <si>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</si>
  <si>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</si>
  <si>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</si>
  <si>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</si>
  <si>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</si>
  <si>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</si>
  <si>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</si>
  <si>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</si>
  <si>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</si>
  <si>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</si>
  <si>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</si>
  <si>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</si>
  <si>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</si>
  <si>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</si>
  <si>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</si>
  <si>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</si>
  <si>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</si>
  <si>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</si>
  <si>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</si>
  <si>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</si>
  <si>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</si>
  <si>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</si>
  <si>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</si>
  <si>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</si>
  <si>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</si>
  <si>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</si>
  <si>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</si>
  <si>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Extra Load 1</t>
  </si>
  <si>
    <t>Extra Load 2</t>
  </si>
  <si>
    <t>Retail Markup %</t>
  </si>
  <si>
    <t>Remarks</t>
  </si>
  <si>
    <t>Trim</t>
  </si>
  <si>
    <t>Material-Short</t>
  </si>
  <si>
    <t>Cotton Waterproof</t>
  </si>
  <si>
    <t>Beautyrest Black 4%</t>
  </si>
  <si>
    <t>Beautyrest Black 100% Cotton Waterproof Heated Mattress Pad with Programmable Controller</t>
  </si>
  <si>
    <t>Cotton Waterproof Heated Mattress Pad</t>
  </si>
  <si>
    <t>Top: 100% cotton sateen fabric, 233TC; filling: 200gsm polyfill; bottom: TPU waterproof layer + 40gsm non-woven fabric;   18" skirt; 12 settings programmable controller</t>
  </si>
  <si>
    <t>Cotton Quilted Mattress Pad without Embroidery</t>
  </si>
  <si>
    <t>T: 39x75+18"</t>
  </si>
  <si>
    <t xml:space="preserve">TXL: 39x80+18" </t>
  </si>
  <si>
    <t>F: 54x75+18''</t>
  </si>
  <si>
    <t>Q: 60x80+18"</t>
  </si>
  <si>
    <t xml:space="preserve">K: 78x80+18" </t>
  </si>
  <si>
    <t>CK: 72x84+18''</t>
  </si>
  <si>
    <t>White</t>
  </si>
  <si>
    <t>9404.90.8100</t>
  </si>
  <si>
    <t>BRB55-0270</t>
    <phoneticPr fontId="8" type="noConversion"/>
  </si>
  <si>
    <t>BRB55-0271</t>
  </si>
  <si>
    <t>BRB55-0272</t>
  </si>
  <si>
    <t>BRB55-0273</t>
  </si>
  <si>
    <t>BRB55-0274</t>
  </si>
  <si>
    <t>BRB55-0275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</si>
</sst>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$-481]#,##0.00_);[Red]\([$$-481]#,##0.00\)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1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>
      <alignment vertical="center"/>
    </xf>
  </cellStyleXfs>
  <cellXfs count="56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8" borderId="1" xfId="0" applyFont="1" applyFill="1" applyBorder="1" applyAlignment="1">
      <alignment horizontal="center" wrapText="1"/>
    </xf>
    <xf numFmtId="181" fontId="4" fillId="8" borderId="1" xfId="0" applyFont="1" applyFill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77" fontId="0" fillId="0" borderId="3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3" fillId="5" borderId="1" xfId="0" applyFont="1" applyFill="1" applyBorder="1"/>
    <xf numFmtId="0" fontId="0" fillId="0" borderId="1" xfId="0" applyNumberFormat="1" applyBorder="1" applyAlignment="1">
      <alignment wrapText="1"/>
    </xf>
  </cellXfs>
  <cellStyles count="8">
    <cellStyle name="Currency 2" xfId="5"/>
    <cellStyle name="Normal 2" xfId="4"/>
    <cellStyle name="Normal 2 18 2" xfId="1"/>
    <cellStyle name="Normal 29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8"/>
  <sheetViews>
    <sheetView tabSelected="1" topLeftCell="AG1" zoomScale="99" zoomScaleNormal="99" workbookViewId="0">
      <selection activeCell="BC2" sqref="BC2:BD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2.42578125" style="3" customWidth="1"/>
    <col min="5" max="5" width="9.85546875" style="3" customWidth="1"/>
    <col min="6" max="6" width="11.28515625" style="3" customWidth="1"/>
    <col min="7" max="7" width="11.140625" style="3" customWidth="1"/>
    <col min="8" max="8" width="27.28515625" style="3" customWidth="1"/>
    <col min="9" max="9" width="19.85546875" style="3" customWidth="1"/>
    <col min="10" max="10" width="51.140625" style="3" customWidth="1"/>
    <col min="11" max="11" width="22.5703125" style="52" customWidth="1"/>
    <col min="12" max="12" width="13" style="3" customWidth="1"/>
    <col min="13" max="14" width="6.140625" style="3" customWidth="1"/>
    <col min="15" max="15" width="15.7109375" style="3" customWidth="1"/>
    <col min="16" max="16" width="12.5703125" style="3" bestFit="1" customWidth="1"/>
    <col min="17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1" width="7.140625" style="6" customWidth="1"/>
    <col min="52" max="52" width="7.85546875" style="6" customWidth="1"/>
    <col min="53" max="53" width="9.5703125" style="6" customWidth="1"/>
    <col min="54" max="54" width="7.7109375" style="6" customWidth="1"/>
    <col min="55" max="55" width="12.140625" style="6" customWidth="1"/>
    <col min="56" max="56" width="9.140625" style="3" customWidth="1"/>
    <col min="57" max="58" width="9.140625" style="3"/>
    <col min="59" max="60" width="9.140625" style="6"/>
    <col min="61" max="16384" width="9.140625" style="3"/>
  </cols>
  <sheetData>
    <row r="1" spans="1:61" ht="68.099999999999994" customHeight="1">
      <c r="A1" s="11" t="s">
        <v>7</v>
      </c>
      <c r="B1" s="11" t="s">
        <v>8</v>
      </c>
      <c r="C1" s="42" t="s">
        <v>9</v>
      </c>
      <c r="D1" s="43" t="s">
        <v>0</v>
      </c>
      <c r="E1" s="43" t="s">
        <v>3</v>
      </c>
      <c r="F1" s="13" t="s">
        <v>56</v>
      </c>
      <c r="G1" s="42" t="s">
        <v>10</v>
      </c>
      <c r="H1" s="12" t="s">
        <v>11</v>
      </c>
      <c r="I1" s="41" t="s">
        <v>58</v>
      </c>
      <c r="J1" s="12" t="s">
        <v>12</v>
      </c>
      <c r="K1" s="41" t="s">
        <v>65</v>
      </c>
      <c r="L1" s="12" t="s">
        <v>13</v>
      </c>
      <c r="M1" s="12" t="s">
        <v>14</v>
      </c>
      <c r="N1" s="42" t="s">
        <v>64</v>
      </c>
      <c r="O1" s="42" t="s">
        <v>15</v>
      </c>
      <c r="P1" s="42" t="s">
        <v>16</v>
      </c>
      <c r="Q1" s="42" t="s">
        <v>17</v>
      </c>
      <c r="R1" s="41" t="s">
        <v>59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7" t="s">
        <v>23</v>
      </c>
      <c r="Z1" s="47" t="s">
        <v>24</v>
      </c>
      <c r="AA1" s="47" t="s">
        <v>25</v>
      </c>
      <c r="AB1" s="20" t="s">
        <v>26</v>
      </c>
      <c r="AC1" s="21" t="s">
        <v>27</v>
      </c>
      <c r="AD1" s="50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19" t="s">
        <v>42</v>
      </c>
      <c r="AS1" s="24" t="s">
        <v>43</v>
      </c>
      <c r="AT1" s="23" t="s">
        <v>44</v>
      </c>
      <c r="AU1" s="19" t="s">
        <v>45</v>
      </c>
      <c r="AV1" s="24" t="s">
        <v>46</v>
      </c>
      <c r="AW1" s="23" t="s">
        <v>47</v>
      </c>
      <c r="AX1" s="44" t="s">
        <v>60</v>
      </c>
      <c r="AY1" s="44" t="s">
        <v>61</v>
      </c>
      <c r="AZ1" s="23" t="s">
        <v>48</v>
      </c>
      <c r="BA1" s="26" t="s">
        <v>49</v>
      </c>
      <c r="BB1" s="27" t="s">
        <v>50</v>
      </c>
      <c r="BC1" s="28" t="s">
        <v>51</v>
      </c>
      <c r="BD1" s="29" t="s">
        <v>52</v>
      </c>
      <c r="BE1" s="27" t="s">
        <v>62</v>
      </c>
      <c r="BF1" s="11" t="s">
        <v>53</v>
      </c>
      <c r="BG1" s="23" t="s">
        <v>54</v>
      </c>
      <c r="BH1" s="23" t="s">
        <v>55</v>
      </c>
      <c r="BI1" s="42" t="s">
        <v>63</v>
      </c>
    </row>
    <row r="2" spans="1:61" ht="60">
      <c r="A2" s="30">
        <v>1</v>
      </c>
      <c r="B2" s="1"/>
      <c r="C2" s="1"/>
      <c r="D2" s="1" t="s">
        <v>6</v>
      </c>
      <c r="E2" s="1" t="s">
        <v>67</v>
      </c>
      <c r="F2" s="1" t="s">
        <v>5</v>
      </c>
      <c r="G2" s="1" t="s">
        <v>66</v>
      </c>
      <c r="H2" s="1" t="s">
        <v>68</v>
      </c>
      <c r="I2" s="1" t="s">
        <v>69</v>
      </c>
      <c r="J2" s="1" t="s">
        <v>70</v>
      </c>
      <c r="K2" s="53" t="s">
        <v>71</v>
      </c>
      <c r="L2" s="1" t="s">
        <v>72</v>
      </c>
      <c r="M2" s="1" t="s">
        <v>78</v>
      </c>
      <c r="N2" s="1"/>
      <c r="O2" s="55">
        <v>2049717</v>
      </c>
      <c r="P2" s="54" t="s">
        <v>80</v>
      </c>
      <c r="Q2" s="1"/>
      <c r="R2" s="1" t="s">
        <v>57</v>
      </c>
      <c r="S2" s="31"/>
      <c r="T2" s="32">
        <v>7.8</v>
      </c>
      <c r="U2" s="33">
        <v>0</v>
      </c>
      <c r="V2" s="34">
        <v>18.899999999999999</v>
      </c>
      <c r="W2" s="10"/>
      <c r="X2" s="1" t="s">
        <v>4</v>
      </c>
      <c r="Y2" s="48">
        <v>43</v>
      </c>
      <c r="Z2" s="48">
        <v>14</v>
      </c>
      <c r="AA2" s="48">
        <v>35</v>
      </c>
      <c r="AB2" s="32"/>
      <c r="AC2" s="35">
        <v>1</v>
      </c>
      <c r="AD2" s="51">
        <f>IF(Y2="","",Y2*Z2*AA2/1000000)</f>
        <v>2.1000000000000001E-2</v>
      </c>
      <c r="AE2" s="36">
        <f>IF(AC2="","",65/AD2*AC2)</f>
        <v>3095</v>
      </c>
      <c r="AF2" s="1">
        <v>3300</v>
      </c>
      <c r="AG2" s="37">
        <f>IF(ISERROR(AF2/AE2),"",AF2/AE2)</f>
        <v>1.07</v>
      </c>
      <c r="AH2" s="1" t="s">
        <v>79</v>
      </c>
      <c r="AI2" s="38">
        <v>0.14399999999999999</v>
      </c>
      <c r="AJ2" s="37">
        <f>IF(ISERROR(V2*AI2),"",V2*AI2)</f>
        <v>2.72</v>
      </c>
      <c r="AK2" s="37">
        <f t="shared" ref="AK2:AK7" si="0">IF(ISERROR(V2+AG2+AJ2),"",V2+AG2+AJ2)</f>
        <v>22.69</v>
      </c>
      <c r="AL2" s="38">
        <v>0.18</v>
      </c>
      <c r="AM2" s="37">
        <f t="shared" ref="AM2:AM7" si="1">IF(ISERROR(BC2*AL2),"",BC2*AL2)</f>
        <v>9.27</v>
      </c>
      <c r="AN2" s="38"/>
      <c r="AO2" s="37">
        <f t="shared" ref="AO2:AO7" si="2">IF(ISERROR(BC2*AN2),"",BC2*AN2)</f>
        <v>0</v>
      </c>
      <c r="AP2" s="38">
        <v>0.1</v>
      </c>
      <c r="AQ2" s="37">
        <f t="shared" ref="AQ2:AQ7" si="3">IF(ISERROR(BC2*AP2),"",BC2*AP2)</f>
        <v>5.15</v>
      </c>
      <c r="AR2" s="1" t="s">
        <v>2</v>
      </c>
      <c r="AS2" s="38">
        <v>0.04</v>
      </c>
      <c r="AT2" s="37">
        <f t="shared" ref="AT2:AT7" si="4">IF(ISERROR(BC2*AS2),"",BC2*AS2)</f>
        <v>2.06</v>
      </c>
      <c r="AU2" s="1"/>
      <c r="AV2" s="38"/>
      <c r="AW2" s="39">
        <f t="shared" ref="AW2:AW7" si="5">IF(ISERROR(BC2*AV2),"",BC2*AV2)</f>
        <v>0</v>
      </c>
      <c r="AX2" s="45">
        <v>2</v>
      </c>
      <c r="AY2" s="45">
        <v>7</v>
      </c>
      <c r="AZ2" s="37">
        <f>IF(ISERROR(AM2+AO2+AQ2+AT2+AW2+AX2+AY2),"",AM2+AO2+AQ2+AT2+AW2+AX2+AY2)</f>
        <v>25.48</v>
      </c>
      <c r="BA2" s="37">
        <f t="shared" ref="BA2:BA7" si="6">IF(ISERROR(AK2+AZ2),"",AK2+AZ2)</f>
        <v>48.17</v>
      </c>
      <c r="BB2" s="40">
        <f t="shared" ref="BB2:BB7" si="7">IF(ISERROR((BC2-BA2)/BC2),"",(BC2-BA2)/BC2)</f>
        <v>6.4699999999999994E-2</v>
      </c>
      <c r="BC2" s="55">
        <v>51.5</v>
      </c>
      <c r="BD2" s="55">
        <v>64.989999999999995</v>
      </c>
      <c r="BE2" s="40">
        <f>IF(ISERROR((BD2-BC2)/BD2),"",(BD2-BC2)/BD2)</f>
        <v>0.20760000000000001</v>
      </c>
      <c r="BF2" s="9"/>
      <c r="BG2" s="37">
        <f t="shared" ref="BG2:BG7" si="8">IF(ISERROR(BB2*BF2),"",BA2*BF2)</f>
        <v>0</v>
      </c>
      <c r="BH2" s="37">
        <f>IF(ISERROR(BC2*BF2),"",BC2*BF2)</f>
        <v>0</v>
      </c>
      <c r="BI2" s="1"/>
    </row>
    <row r="3" spans="1:61" ht="60">
      <c r="A3" s="30">
        <v>2</v>
      </c>
      <c r="B3" s="1"/>
      <c r="C3" s="1"/>
      <c r="D3" s="1" t="s">
        <v>6</v>
      </c>
      <c r="E3" s="1" t="s">
        <v>67</v>
      </c>
      <c r="F3" s="1" t="s">
        <v>5</v>
      </c>
      <c r="G3" s="1" t="s">
        <v>66</v>
      </c>
      <c r="H3" s="1" t="s">
        <v>68</v>
      </c>
      <c r="I3" s="1" t="s">
        <v>69</v>
      </c>
      <c r="J3" s="1" t="s">
        <v>70</v>
      </c>
      <c r="K3" s="53" t="s">
        <v>71</v>
      </c>
      <c r="L3" s="1" t="s">
        <v>73</v>
      </c>
      <c r="M3" s="1" t="s">
        <v>78</v>
      </c>
      <c r="N3" s="1"/>
      <c r="O3" s="55">
        <v>2049718</v>
      </c>
      <c r="P3" s="54" t="s">
        <v>81</v>
      </c>
      <c r="Q3" s="1"/>
      <c r="R3" s="1" t="s">
        <v>57</v>
      </c>
      <c r="S3" s="31"/>
      <c r="T3" s="32">
        <v>7.8</v>
      </c>
      <c r="U3" s="33">
        <v>0</v>
      </c>
      <c r="V3" s="34">
        <v>19.03</v>
      </c>
      <c r="W3" s="10"/>
      <c r="X3" s="1" t="s">
        <v>4</v>
      </c>
      <c r="Y3" s="48">
        <v>43</v>
      </c>
      <c r="Z3" s="48">
        <v>14</v>
      </c>
      <c r="AA3" s="48">
        <v>35</v>
      </c>
      <c r="AB3" s="32"/>
      <c r="AC3" s="9">
        <v>1</v>
      </c>
      <c r="AD3" s="51">
        <f t="shared" ref="AD3:AD7" si="9">IF(Y3="","",Y3*Z3*AA3/1000000)</f>
        <v>2.1000000000000001E-2</v>
      </c>
      <c r="AE3" s="36">
        <f t="shared" ref="AE3:AE7" si="10">IF(AC3="","",65/AD3*AC3)</f>
        <v>3095</v>
      </c>
      <c r="AF3" s="1">
        <v>3300</v>
      </c>
      <c r="AG3" s="37">
        <f t="shared" ref="AG3:AG7" si="11">IF(ISERROR(AF3/AE3),"",AF3/AE3)</f>
        <v>1.07</v>
      </c>
      <c r="AH3" s="1" t="s">
        <v>79</v>
      </c>
      <c r="AI3" s="38">
        <v>0.14399999999999999</v>
      </c>
      <c r="AJ3" s="37">
        <f>IF(ISERROR(V3*AI3),"",V3*AI3)</f>
        <v>2.74</v>
      </c>
      <c r="AK3" s="37">
        <f t="shared" si="0"/>
        <v>22.84</v>
      </c>
      <c r="AL3" s="38">
        <v>0.18</v>
      </c>
      <c r="AM3" s="37">
        <f t="shared" si="1"/>
        <v>9.27</v>
      </c>
      <c r="AN3" s="38"/>
      <c r="AO3" s="37">
        <f t="shared" si="2"/>
        <v>0</v>
      </c>
      <c r="AP3" s="38">
        <v>0.1</v>
      </c>
      <c r="AQ3" s="37">
        <f t="shared" si="3"/>
        <v>5.15</v>
      </c>
      <c r="AR3" s="1" t="s">
        <v>2</v>
      </c>
      <c r="AS3" s="38">
        <v>0.04</v>
      </c>
      <c r="AT3" s="37">
        <f t="shared" si="4"/>
        <v>2.06</v>
      </c>
      <c r="AU3" s="1"/>
      <c r="AV3" s="38"/>
      <c r="AW3" s="39">
        <f t="shared" si="5"/>
        <v>0</v>
      </c>
      <c r="AX3" s="45">
        <v>2</v>
      </c>
      <c r="AY3" s="45">
        <v>7</v>
      </c>
      <c r="AZ3" s="37">
        <f t="shared" ref="AZ3:AZ7" si="12">IF(ISERROR(AM3+AO3+AQ3+AT3+AW3+AX3+AY3),"",AM3+AO3+AQ3+AT3+AW3+AX3+AY3)</f>
        <v>25.48</v>
      </c>
      <c r="BA3" s="37">
        <f t="shared" si="6"/>
        <v>48.32</v>
      </c>
      <c r="BB3" s="40">
        <f t="shared" si="7"/>
        <v>6.1699999999999998E-2</v>
      </c>
      <c r="BC3" s="55">
        <v>51.5</v>
      </c>
      <c r="BD3" s="55">
        <v>64.989999999999995</v>
      </c>
      <c r="BE3" s="40">
        <f t="shared" ref="BE3:BE7" si="13">IF(ISERROR((BD3-BC3)/BD3),"",(BD3-BC3)/BD3)</f>
        <v>0.20760000000000001</v>
      </c>
      <c r="BF3" s="9"/>
      <c r="BG3" s="37">
        <f t="shared" si="8"/>
        <v>0</v>
      </c>
      <c r="BH3" s="37">
        <f t="shared" ref="BH3:BH7" si="14">IF(ISERROR(BC3*BF3),"",BC3*BF3)</f>
        <v>0</v>
      </c>
      <c r="BI3" s="1"/>
    </row>
    <row r="4" spans="1:61" ht="60">
      <c r="A4" s="30">
        <v>3</v>
      </c>
      <c r="B4" s="1"/>
      <c r="C4" s="1"/>
      <c r="D4" s="1" t="s">
        <v>6</v>
      </c>
      <c r="E4" s="1" t="s">
        <v>67</v>
      </c>
      <c r="F4" s="1" t="s">
        <v>5</v>
      </c>
      <c r="G4" s="1" t="s">
        <v>66</v>
      </c>
      <c r="H4" s="1" t="s">
        <v>68</v>
      </c>
      <c r="I4" s="1" t="s">
        <v>69</v>
      </c>
      <c r="J4" s="1" t="s">
        <v>70</v>
      </c>
      <c r="K4" s="53" t="s">
        <v>71</v>
      </c>
      <c r="L4" s="1" t="s">
        <v>74</v>
      </c>
      <c r="M4" s="1" t="s">
        <v>78</v>
      </c>
      <c r="N4" s="1"/>
      <c r="O4" s="55">
        <v>2049719</v>
      </c>
      <c r="P4" s="54" t="s">
        <v>82</v>
      </c>
      <c r="Q4" s="1"/>
      <c r="R4" s="1" t="s">
        <v>57</v>
      </c>
      <c r="S4" s="31"/>
      <c r="T4" s="32">
        <v>7.8</v>
      </c>
      <c r="U4" s="33">
        <v>0</v>
      </c>
      <c r="V4" s="34">
        <v>21.01</v>
      </c>
      <c r="W4" s="10"/>
      <c r="X4" s="1" t="s">
        <v>4</v>
      </c>
      <c r="Y4" s="48">
        <v>43</v>
      </c>
      <c r="Z4" s="48">
        <v>17</v>
      </c>
      <c r="AA4" s="48">
        <v>35</v>
      </c>
      <c r="AB4" s="32"/>
      <c r="AC4" s="9">
        <v>1</v>
      </c>
      <c r="AD4" s="51">
        <f t="shared" si="9"/>
        <v>2.5999999999999999E-2</v>
      </c>
      <c r="AE4" s="36">
        <f t="shared" si="10"/>
        <v>2500</v>
      </c>
      <c r="AF4" s="1">
        <v>3300</v>
      </c>
      <c r="AG4" s="37">
        <f t="shared" si="11"/>
        <v>1.32</v>
      </c>
      <c r="AH4" s="1" t="s">
        <v>79</v>
      </c>
      <c r="AI4" s="38">
        <v>0.14399999999999999</v>
      </c>
      <c r="AJ4" s="37">
        <f t="shared" ref="AJ4:AJ7" si="15">IF(ISERROR(V4*AI4),"",V4*AI4)</f>
        <v>3.03</v>
      </c>
      <c r="AK4" s="37">
        <f t="shared" si="0"/>
        <v>25.36</v>
      </c>
      <c r="AL4" s="38">
        <v>0.18</v>
      </c>
      <c r="AM4" s="37">
        <f t="shared" si="1"/>
        <v>10.8</v>
      </c>
      <c r="AN4" s="38"/>
      <c r="AO4" s="37">
        <f t="shared" si="2"/>
        <v>0</v>
      </c>
      <c r="AP4" s="38">
        <v>0.1</v>
      </c>
      <c r="AQ4" s="37">
        <f t="shared" si="3"/>
        <v>6</v>
      </c>
      <c r="AR4" s="1" t="s">
        <v>2</v>
      </c>
      <c r="AS4" s="38">
        <v>0.04</v>
      </c>
      <c r="AT4" s="37">
        <f t="shared" si="4"/>
        <v>2.4</v>
      </c>
      <c r="AU4" s="1"/>
      <c r="AV4" s="38"/>
      <c r="AW4" s="39">
        <f t="shared" si="5"/>
        <v>0</v>
      </c>
      <c r="AX4" s="45">
        <v>2</v>
      </c>
      <c r="AY4" s="45">
        <v>11</v>
      </c>
      <c r="AZ4" s="37">
        <f t="shared" si="12"/>
        <v>32.200000000000003</v>
      </c>
      <c r="BA4" s="37">
        <f t="shared" si="6"/>
        <v>57.56</v>
      </c>
      <c r="BB4" s="40">
        <f t="shared" si="7"/>
        <v>4.07E-2</v>
      </c>
      <c r="BC4" s="55">
        <v>60</v>
      </c>
      <c r="BD4" s="55">
        <v>74.989999999999995</v>
      </c>
      <c r="BE4" s="40">
        <f t="shared" si="13"/>
        <v>0.19989999999999999</v>
      </c>
      <c r="BF4" s="9"/>
      <c r="BG4" s="37">
        <f t="shared" si="8"/>
        <v>0</v>
      </c>
      <c r="BH4" s="37">
        <f t="shared" si="14"/>
        <v>0</v>
      </c>
      <c r="BI4" s="1"/>
    </row>
    <row r="5" spans="1:61" ht="60">
      <c r="A5" s="30">
        <v>4</v>
      </c>
      <c r="B5" s="1"/>
      <c r="C5" s="1"/>
      <c r="D5" s="1" t="s">
        <v>6</v>
      </c>
      <c r="E5" s="1" t="s">
        <v>67</v>
      </c>
      <c r="F5" s="1" t="s">
        <v>5</v>
      </c>
      <c r="G5" s="1" t="s">
        <v>66</v>
      </c>
      <c r="H5" s="1" t="s">
        <v>68</v>
      </c>
      <c r="I5" s="1" t="s">
        <v>69</v>
      </c>
      <c r="J5" s="1" t="s">
        <v>70</v>
      </c>
      <c r="K5" s="53" t="s">
        <v>71</v>
      </c>
      <c r="L5" s="1" t="s">
        <v>75</v>
      </c>
      <c r="M5" s="1" t="s">
        <v>78</v>
      </c>
      <c r="N5" s="1"/>
      <c r="O5" s="55">
        <v>2049720</v>
      </c>
      <c r="P5" s="54" t="s">
        <v>83</v>
      </c>
      <c r="Q5" s="1"/>
      <c r="R5" s="1" t="s">
        <v>57</v>
      </c>
      <c r="S5" s="31"/>
      <c r="T5" s="32">
        <v>7.8</v>
      </c>
      <c r="U5" s="33">
        <v>0</v>
      </c>
      <c r="V5" s="34">
        <v>29.85</v>
      </c>
      <c r="W5" s="10"/>
      <c r="X5" s="1" t="s">
        <v>4</v>
      </c>
      <c r="Y5" s="48">
        <v>43</v>
      </c>
      <c r="Z5" s="48">
        <v>20.5</v>
      </c>
      <c r="AA5" s="48">
        <v>35</v>
      </c>
      <c r="AB5" s="32"/>
      <c r="AC5" s="9">
        <v>1</v>
      </c>
      <c r="AD5" s="51">
        <f t="shared" si="9"/>
        <v>3.1E-2</v>
      </c>
      <c r="AE5" s="36">
        <f t="shared" si="10"/>
        <v>2097</v>
      </c>
      <c r="AF5" s="1">
        <v>3300</v>
      </c>
      <c r="AG5" s="37">
        <f t="shared" si="11"/>
        <v>1.57</v>
      </c>
      <c r="AH5" s="1" t="s">
        <v>79</v>
      </c>
      <c r="AI5" s="38">
        <v>0.14399999999999999</v>
      </c>
      <c r="AJ5" s="37">
        <f t="shared" si="15"/>
        <v>4.3</v>
      </c>
      <c r="AK5" s="37">
        <f t="shared" si="0"/>
        <v>35.72</v>
      </c>
      <c r="AL5" s="38">
        <v>0.18</v>
      </c>
      <c r="AM5" s="37">
        <f t="shared" si="1"/>
        <v>13.86</v>
      </c>
      <c r="AN5" s="38"/>
      <c r="AO5" s="37">
        <f t="shared" si="2"/>
        <v>0</v>
      </c>
      <c r="AP5" s="38">
        <v>0.1</v>
      </c>
      <c r="AQ5" s="37">
        <f t="shared" si="3"/>
        <v>7.7</v>
      </c>
      <c r="AR5" s="1" t="s">
        <v>2</v>
      </c>
      <c r="AS5" s="38">
        <v>0.04</v>
      </c>
      <c r="AT5" s="37">
        <f t="shared" si="4"/>
        <v>3.08</v>
      </c>
      <c r="AU5" s="1"/>
      <c r="AV5" s="38"/>
      <c r="AW5" s="39">
        <f t="shared" si="5"/>
        <v>0</v>
      </c>
      <c r="AX5" s="45">
        <v>2</v>
      </c>
      <c r="AY5" s="45">
        <v>9</v>
      </c>
      <c r="AZ5" s="37">
        <f t="shared" si="12"/>
        <v>35.64</v>
      </c>
      <c r="BA5" s="37">
        <f t="shared" si="6"/>
        <v>71.36</v>
      </c>
      <c r="BB5" s="40">
        <f t="shared" si="7"/>
        <v>7.3200000000000001E-2</v>
      </c>
      <c r="BC5" s="55">
        <v>77</v>
      </c>
      <c r="BD5" s="55">
        <v>94.99</v>
      </c>
      <c r="BE5" s="40">
        <f t="shared" si="13"/>
        <v>0.18940000000000001</v>
      </c>
      <c r="BF5" s="9"/>
      <c r="BG5" s="37">
        <f t="shared" si="8"/>
        <v>0</v>
      </c>
      <c r="BH5" s="37">
        <f t="shared" si="14"/>
        <v>0</v>
      </c>
      <c r="BI5" s="1"/>
    </row>
    <row r="6" spans="1:61" ht="60">
      <c r="A6" s="30">
        <v>5</v>
      </c>
      <c r="B6" s="1"/>
      <c r="C6" s="1"/>
      <c r="D6" s="1" t="s">
        <v>6</v>
      </c>
      <c r="E6" s="1" t="s">
        <v>67</v>
      </c>
      <c r="F6" s="1" t="s">
        <v>5</v>
      </c>
      <c r="G6" s="1" t="s">
        <v>66</v>
      </c>
      <c r="H6" s="1" t="s">
        <v>68</v>
      </c>
      <c r="I6" s="1" t="s">
        <v>69</v>
      </c>
      <c r="J6" s="1" t="s">
        <v>70</v>
      </c>
      <c r="K6" s="53" t="s">
        <v>71</v>
      </c>
      <c r="L6" s="1" t="s">
        <v>76</v>
      </c>
      <c r="M6" s="1" t="s">
        <v>78</v>
      </c>
      <c r="N6" s="1"/>
      <c r="O6" s="55">
        <v>2049721</v>
      </c>
      <c r="P6" s="54" t="s">
        <v>84</v>
      </c>
      <c r="Q6" s="1"/>
      <c r="R6" s="1" t="s">
        <v>57</v>
      </c>
      <c r="S6" s="31"/>
      <c r="T6" s="32">
        <v>7.8</v>
      </c>
      <c r="U6" s="33">
        <v>0</v>
      </c>
      <c r="V6" s="34">
        <v>33.21</v>
      </c>
      <c r="W6" s="10"/>
      <c r="X6" s="1" t="s">
        <v>4</v>
      </c>
      <c r="Y6" s="48">
        <v>43</v>
      </c>
      <c r="Z6" s="48">
        <v>23.5</v>
      </c>
      <c r="AA6" s="48">
        <v>35</v>
      </c>
      <c r="AB6" s="32"/>
      <c r="AC6" s="9">
        <v>1</v>
      </c>
      <c r="AD6" s="51">
        <f t="shared" si="9"/>
        <v>3.5000000000000003E-2</v>
      </c>
      <c r="AE6" s="36">
        <f t="shared" si="10"/>
        <v>1857</v>
      </c>
      <c r="AF6" s="1">
        <v>3300</v>
      </c>
      <c r="AG6" s="37">
        <f t="shared" si="11"/>
        <v>1.78</v>
      </c>
      <c r="AH6" s="1" t="s">
        <v>79</v>
      </c>
      <c r="AI6" s="38">
        <v>0.14399999999999999</v>
      </c>
      <c r="AJ6" s="37">
        <f t="shared" si="15"/>
        <v>4.78</v>
      </c>
      <c r="AK6" s="37">
        <f t="shared" si="0"/>
        <v>39.770000000000003</v>
      </c>
      <c r="AL6" s="38">
        <v>0.18</v>
      </c>
      <c r="AM6" s="37">
        <f t="shared" si="1"/>
        <v>15.48</v>
      </c>
      <c r="AN6" s="38"/>
      <c r="AO6" s="37">
        <f t="shared" si="2"/>
        <v>0</v>
      </c>
      <c r="AP6" s="38">
        <v>0.1</v>
      </c>
      <c r="AQ6" s="37">
        <f t="shared" si="3"/>
        <v>8.6</v>
      </c>
      <c r="AR6" s="1" t="s">
        <v>2</v>
      </c>
      <c r="AS6" s="38">
        <v>0.04</v>
      </c>
      <c r="AT6" s="37">
        <f t="shared" si="4"/>
        <v>3.44</v>
      </c>
      <c r="AU6" s="1"/>
      <c r="AV6" s="38"/>
      <c r="AW6" s="39">
        <f t="shared" si="5"/>
        <v>0</v>
      </c>
      <c r="AX6" s="45">
        <v>2</v>
      </c>
      <c r="AY6" s="45">
        <v>11</v>
      </c>
      <c r="AZ6" s="37">
        <f t="shared" si="12"/>
        <v>40.520000000000003</v>
      </c>
      <c r="BA6" s="37">
        <f t="shared" si="6"/>
        <v>80.290000000000006</v>
      </c>
      <c r="BB6" s="40">
        <f t="shared" si="7"/>
        <v>6.6400000000000001E-2</v>
      </c>
      <c r="BC6" s="55">
        <v>86</v>
      </c>
      <c r="BD6" s="55">
        <v>104.99</v>
      </c>
      <c r="BE6" s="40">
        <f t="shared" si="13"/>
        <v>0.18090000000000001</v>
      </c>
      <c r="BF6" s="9"/>
      <c r="BG6" s="37">
        <f t="shared" si="8"/>
        <v>0</v>
      </c>
      <c r="BH6" s="37">
        <f t="shared" si="14"/>
        <v>0</v>
      </c>
      <c r="BI6" s="1"/>
    </row>
    <row r="7" spans="1:61" ht="60">
      <c r="A7" s="30">
        <v>6</v>
      </c>
      <c r="B7" s="1"/>
      <c r="C7" s="1"/>
      <c r="D7" s="1" t="s">
        <v>6</v>
      </c>
      <c r="E7" s="1" t="s">
        <v>67</v>
      </c>
      <c r="F7" s="1" t="s">
        <v>5</v>
      </c>
      <c r="G7" s="1" t="s">
        <v>66</v>
      </c>
      <c r="H7" s="1" t="s">
        <v>68</v>
      </c>
      <c r="I7" s="1" t="s">
        <v>69</v>
      </c>
      <c r="J7" s="1" t="s">
        <v>70</v>
      </c>
      <c r="K7" s="53" t="s">
        <v>71</v>
      </c>
      <c r="L7" s="1" t="s">
        <v>77</v>
      </c>
      <c r="M7" s="1" t="s">
        <v>78</v>
      </c>
      <c r="N7" s="1"/>
      <c r="O7" s="55">
        <v>2049722</v>
      </c>
      <c r="P7" s="54" t="s">
        <v>85</v>
      </c>
      <c r="Q7" s="1"/>
      <c r="R7" s="1" t="s">
        <v>57</v>
      </c>
      <c r="S7" s="31"/>
      <c r="T7" s="32">
        <v>7.8</v>
      </c>
      <c r="U7" s="33">
        <v>0</v>
      </c>
      <c r="V7" s="34">
        <v>33.619999999999997</v>
      </c>
      <c r="W7" s="10"/>
      <c r="X7" s="1" t="s">
        <v>4</v>
      </c>
      <c r="Y7" s="48">
        <v>43</v>
      </c>
      <c r="Z7" s="48">
        <v>23.5</v>
      </c>
      <c r="AA7" s="48">
        <v>35</v>
      </c>
      <c r="AB7" s="32"/>
      <c r="AC7" s="9">
        <v>1</v>
      </c>
      <c r="AD7" s="51">
        <f t="shared" si="9"/>
        <v>3.5000000000000003E-2</v>
      </c>
      <c r="AE7" s="36">
        <f t="shared" si="10"/>
        <v>1857</v>
      </c>
      <c r="AF7" s="1">
        <v>3300</v>
      </c>
      <c r="AG7" s="37">
        <f t="shared" si="11"/>
        <v>1.78</v>
      </c>
      <c r="AH7" s="1" t="s">
        <v>79</v>
      </c>
      <c r="AI7" s="38">
        <v>0.14399999999999999</v>
      </c>
      <c r="AJ7" s="37">
        <f t="shared" si="15"/>
        <v>4.84</v>
      </c>
      <c r="AK7" s="37">
        <f t="shared" si="0"/>
        <v>40.24</v>
      </c>
      <c r="AL7" s="38">
        <v>0.18</v>
      </c>
      <c r="AM7" s="37">
        <f t="shared" si="1"/>
        <v>15.48</v>
      </c>
      <c r="AN7" s="38"/>
      <c r="AO7" s="37">
        <f t="shared" si="2"/>
        <v>0</v>
      </c>
      <c r="AP7" s="38">
        <v>0.1</v>
      </c>
      <c r="AQ7" s="37">
        <f t="shared" si="3"/>
        <v>8.6</v>
      </c>
      <c r="AR7" s="1" t="s">
        <v>2</v>
      </c>
      <c r="AS7" s="38">
        <v>0.04</v>
      </c>
      <c r="AT7" s="37">
        <f t="shared" si="4"/>
        <v>3.44</v>
      </c>
      <c r="AU7" s="1"/>
      <c r="AV7" s="38"/>
      <c r="AW7" s="39">
        <f t="shared" si="5"/>
        <v>0</v>
      </c>
      <c r="AX7" s="45">
        <v>2</v>
      </c>
      <c r="AY7" s="45">
        <v>11</v>
      </c>
      <c r="AZ7" s="37">
        <f t="shared" si="12"/>
        <v>40.520000000000003</v>
      </c>
      <c r="BA7" s="37">
        <f t="shared" si="6"/>
        <v>80.760000000000005</v>
      </c>
      <c r="BB7" s="40">
        <f t="shared" si="7"/>
        <v>6.0900000000000003E-2</v>
      </c>
      <c r="BC7" s="55">
        <v>86</v>
      </c>
      <c r="BD7" s="55">
        <v>104.99</v>
      </c>
      <c r="BE7" s="40">
        <f t="shared" si="13"/>
        <v>0.18090000000000001</v>
      </c>
      <c r="BF7" s="9"/>
      <c r="BG7" s="37">
        <f t="shared" si="8"/>
        <v>0</v>
      </c>
      <c r="BH7" s="37">
        <f t="shared" si="14"/>
        <v>0</v>
      </c>
      <c r="BI7" s="1"/>
    </row>
    <row r="8" spans="1:61">
      <c r="BB8" s="8"/>
      <c r="BD8" s="6"/>
      <c r="BE8" s="8"/>
      <c r="BF8" s="7"/>
    </row>
  </sheetData>
  <sheetProtection insertRows="0" deleteRows="0" sort="0"/>
  <protectedRanges>
    <protectedRange sqref="BD2:BF8 L9:BC250 L8:AT8 L2:O7 A2:J250 AZ2:BB8 Q2:AU7" name="Range1"/>
    <protectedRange sqref="AW2:AY7" name="Range1_1"/>
    <protectedRange sqref="K2:K253" name="Range1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X2:X7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R2:R7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2026-03-04T06:24:22Z</dcterms:modified>
</cp:coreProperties>
</file>