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s">'[3]1-Import Product Data Sheet'!$X$2</definedName>
    <definedName name="ATotalsPos">#REF!</definedName>
    <definedName name="BASI">#REF!</definedName>
    <definedName name="BATH">#REF!</definedName>
    <definedName name="biab">'[4]BIAB OCT 00'!$A$5:$AB$70</definedName>
    <definedName name="bigidea">[5]Lists!$I$6:$I$29</definedName>
    <definedName name="BLK">#REF!</definedName>
    <definedName name="bluedec">'[4]BLUE DEC BED OCT 00'!$A$5:$AB$97</definedName>
    <definedName name="bluesheet">'[4]BLUE SHEETS OCT 00'!$A$5:$AC$150</definedName>
    <definedName name="Brand">'[3]1-Import Product Data Sheet'!$N$102:$N$144</definedName>
    <definedName name="Branded">[5]Lists!$F$6:$F$38</definedName>
    <definedName name="brands">'[1]other data'!$K$2:$K$48</definedName>
    <definedName name="Calendar">[6]calendar!$A$1:$B$62</definedName>
    <definedName name="CATEGORY">[7]Sheet1!$DW$2:$DW$3</definedName>
    <definedName name="categoryfinal">'[8]Import Quote Sheet'!$A$90:$A$190</definedName>
    <definedName name="CG">[9]BL!$A$4:$A$874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'[10]D. 747 Clusters'!$1:$1048576</definedName>
    <definedName name="clust748">'[10]D. 748 Clusters'!$1:$1048576</definedName>
    <definedName name="color">[5]Lists!$J$6:$J$29</definedName>
    <definedName name="COLOR_FAMILY">'[11]x-Lists'!$AB$2:$AB$18</definedName>
    <definedName name="colour">[7]Sheet1!$EH$2:$EH$3</definedName>
    <definedName name="CONCEPT1">'[12]concept dump sheet'!$A$3:$W$1852</definedName>
    <definedName name="corn">#REF!</definedName>
    <definedName name="CostCol">#REF!</definedName>
    <definedName name="countries">'[1]other data'!$I$3:$I$249</definedName>
    <definedName name="Cycle">[5]Lists!$E$6:$E$30</definedName>
    <definedName name="data">[13]DATA!$D:$IV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[5]Lists!$L$6:$L$29</definedName>
    <definedName name="diffgrp">'[1]diff group head'!$A$2:$A$47</definedName>
    <definedName name="DIFFS">'[1]other data'!$AF$2:$AF$13</definedName>
    <definedName name="division">'[14]X-PORTS'!$K$4:$K$12</definedName>
    <definedName name="Exchange_Rate">[15]Costs!$J$11</definedName>
    <definedName name="FASHION">[16]LIST!$E$2:$E$7</definedName>
    <definedName name="finalports">'[8]Import Quote Sheet'!$B$90:$B$123</definedName>
    <definedName name="Flash">#REF!</definedName>
    <definedName name="foam">[7]Sheet1!$EC$2:$EC$3</definedName>
    <definedName name="FOBCostPerPiece">#REF!</definedName>
    <definedName name="fourdec">'[4]4 STAR DEC BED OCT 00'!$A$5:$AB$143</definedName>
    <definedName name="foursheet">'[4]4 STAR SHEETS OCT 00'!$A$5:$AC$190</definedName>
    <definedName name="freight">'[1]other data'!$AC$3:$AC$14</definedName>
    <definedName name="FUR">#REF!</definedName>
    <definedName name="grid">[17]GRID!$C$6:$Q$17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[16]LIST!$G$2:$G$7</definedName>
    <definedName name="ITEMLIST">'[18]ITEM LIST'!$A$1:$H$850</definedName>
    <definedName name="juvenile">'[4]JUVENILE OCT 00'!$A$6:$AB$68</definedName>
    <definedName name="KD">[7]Sheet1!$DS$2:$DS$2</definedName>
    <definedName name="LGT">#REF!</definedName>
    <definedName name="LIFESTYLE">[16]LIST!$C$2:$C$7</definedName>
    <definedName name="LOCALIZATION__PRICEPOINT">'[11]x-Lists'!$Z$2:$Z$4</definedName>
    <definedName name="loctype">'[1]other data'!$BN$2:$BN$6</definedName>
    <definedName name="M">[7]Sheet1!$EA$2:$EA$3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wnedCol">#REF!</definedName>
    <definedName name="PACK">[7]Sheet1!$EE$2:$EE$3</definedName>
    <definedName name="PackageType">'[3]1-Import Product Data Sheet'!$L$102:$L$131</definedName>
    <definedName name="PackCol">#REF!</definedName>
    <definedName name="PDQList">'[3]1-Import Product Data Sheet'!$AR$1:$AR$24</definedName>
    <definedName name="PET">#REF!</definedName>
    <definedName name="PETB">#REF!</definedName>
    <definedName name="po_type">'[1]other data'!$AU$2:$AU$11</definedName>
    <definedName name="PORT_IFF">[19]a!$A$10:$B$35</definedName>
    <definedName name="ports">'[14]X-PORTS'!$D$4:$D$33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[16]LIST!$B$2:$B$6</definedName>
    <definedName name="ProfileDesc">#REF!</definedName>
    <definedName name="QSFOB">[20]Q1!$C$38</definedName>
    <definedName name="RateSeq">'[3]1-Import Product Data Sheet'!$X$2</definedName>
    <definedName name="RUG">#REF!</definedName>
    <definedName name="runnum">'[1]other data'!$BI$2:$BI$18</definedName>
    <definedName name="scalenum">'[1]other data'!$BG$2:$BG$18</definedName>
    <definedName name="sheets">'[4]SHEETS OCT 00'!$A$6:$AC$102</definedName>
    <definedName name="SHET">#REF!</definedName>
    <definedName name="silverdec">'[4]SILVER DEC OCT 00'!$A$5:$AC$102</definedName>
    <definedName name="silversheet">'[4]SILVER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'[11]x-Lists'!$AQ$2:$AQ$12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'[11]x-Lists'!$AR$2:$AR$23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USPORTS">'[14]X-PORTS'!$I$5:$I$7</definedName>
    <definedName name="VGAssign">#REF!</definedName>
    <definedName name="WAREHOUSE">'[1]other data'!$BL$2:$BL$24</definedName>
    <definedName name="WIN">#REF!</definedName>
    <definedName name="wood">[7]Sheet1!$EG$2:$EG$3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3" i="8" l="1"/>
  <c r="AW4" i="8"/>
  <c r="AW2" i="8"/>
  <c r="BB4" i="8"/>
  <c r="AQ4" i="8" s="1"/>
  <c r="AT4" i="8"/>
  <c r="AP4" i="8"/>
  <c r="AN4" i="8"/>
  <c r="AL4" i="8"/>
  <c r="AI4" i="8"/>
  <c r="AC4" i="8"/>
  <c r="AD4" i="8" s="1"/>
  <c r="AF4" i="8" s="1"/>
  <c r="T4" i="8"/>
  <c r="BB3" i="8"/>
  <c r="AQ3" i="8" s="1"/>
  <c r="AT3" i="8"/>
  <c r="AP3" i="8"/>
  <c r="AN3" i="8"/>
  <c r="AL3" i="8"/>
  <c r="AI3" i="8"/>
  <c r="AC3" i="8"/>
  <c r="AD3" i="8" s="1"/>
  <c r="AF3" i="8" s="1"/>
  <c r="T3" i="8"/>
  <c r="BB2" i="8"/>
  <c r="BD2" i="8" s="1"/>
  <c r="AT2" i="8"/>
  <c r="AP2" i="8"/>
  <c r="AN2" i="8"/>
  <c r="AL2" i="8"/>
  <c r="AI2" i="8"/>
  <c r="AC2" i="8"/>
  <c r="AD2" i="8" s="1"/>
  <c r="AF2" i="8" s="1"/>
  <c r="T2" i="8"/>
  <c r="AJ2" i="8" l="1"/>
  <c r="AJ3" i="8"/>
  <c r="AX3" i="8"/>
  <c r="AQ2" i="8"/>
  <c r="AX2" i="8" s="1"/>
  <c r="AJ4" i="8"/>
  <c r="AX4" i="8"/>
  <c r="BD4" i="8"/>
  <c r="BD3" i="8"/>
  <c r="AY2" i="8" l="1"/>
  <c r="AZ2" i="8" s="1"/>
  <c r="AY3" i="8"/>
  <c r="AZ3" i="8" s="1"/>
  <c r="AY4" i="8"/>
  <c r="AZ4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<sst xmlns="http://schemas.openxmlformats.org/spreadsheetml/2006/main" count="105" uniqueCount="79">
  <si>
    <t>Brand</t>
  </si>
  <si>
    <t>Package Type</t>
  </si>
  <si>
    <t>Royalty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</si>
  <si>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</si>
  <si>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</si>
  <si>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</si>
  <si>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</si>
  <si>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</si>
  <si>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</si>
  <si>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</si>
  <si>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</si>
  <si>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</si>
  <si>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</si>
  <si>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</si>
  <si>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</si>
  <si>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</si>
  <si>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</si>
  <si>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</si>
  <si>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</si>
  <si>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</si>
  <si>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</si>
  <si>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</si>
  <si>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</si>
  <si>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</si>
  <si>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</si>
  <si>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</si>
  <si>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</si>
  <si>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</si>
  <si>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</si>
  <si>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</si>
  <si>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</si>
  <si>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</si>
  <si>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</si>
  <si>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</si>
  <si>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</si>
  <si>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</si>
  <si>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</si>
  <si>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</si>
  <si>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</si>
  <si>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</si>
  <si>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</si>
  <si>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</si>
  <si>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</si>
  <si>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</si>
  <si>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</si>
  <si>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</si>
  <si>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</si>
  <si>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</si>
  <si>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</si>
  <si>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</si>
  <si>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</si>
  <si>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</si>
  <si>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</si>
  <si>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</si>
  <si>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</si>
  <si>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</si>
  <si>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</si>
  <si>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</si>
  <si>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</si>
  <si>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</si>
  <si>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</si>
  <si>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</si>
  <si>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Beautyrest Heated 4%</t>
  </si>
  <si>
    <t>Grey</t>
  </si>
  <si>
    <t>Ivory</t>
  </si>
  <si>
    <t>Heated Throw</t>
  </si>
  <si>
    <t>100% Polyester Electric Throw</t>
  </si>
  <si>
    <t>6301.10.0000</t>
  </si>
  <si>
    <t>Heated Duke</t>
  </si>
  <si>
    <t xml:space="preserve">Beautyrest Heated Duke Throw with Adjustable Time off Controller </t>
  </si>
  <si>
    <t>300gsm solid brushed faux fur to 200gsm plush; 100% Polyester; gift box package, 4pcs per carton</t>
  </si>
  <si>
    <t>50x70''</t>
  </si>
  <si>
    <t>Black</t>
  </si>
  <si>
    <t>675716836894</t>
  </si>
  <si>
    <t>675716836900</t>
  </si>
  <si>
    <t>675716836924</t>
  </si>
  <si>
    <t>BR50-0750N</t>
  </si>
  <si>
    <t>BR50-0751N</t>
  </si>
  <si>
    <t>BR50-0753N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</si>
</sst>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&quot;$&quot;#,##0.00"/>
    <numFmt numFmtId="178" formatCode="0.0"/>
    <numFmt numFmtId="179" formatCode="0.000"/>
    <numFmt numFmtId="180" formatCode="[$￥-804]#,##0.00;[Red][$￥-804]#,##0.00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1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180" fontId="0" fillId="0" borderId="0"/>
    <xf numFmtId="180" fontId="3" fillId="0" borderId="0"/>
    <xf numFmtId="180" fontId="3" fillId="0" borderId="0"/>
    <xf numFmtId="180" fontId="3" fillId="0" borderId="0"/>
    <xf numFmtId="18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0" fontId="7" fillId="0" borderId="0"/>
    <xf numFmtId="180" fontId="8" fillId="0" borderId="0"/>
    <xf numFmtId="180" fontId="8" fillId="0" borderId="0"/>
    <xf numFmtId="180" fontId="9" fillId="0" borderId="0"/>
  </cellStyleXfs>
  <cellXfs count="54">
    <xf numFmtId="180" fontId="0" fillId="0" borderId="0" xfId="0"/>
    <xf numFmtId="180" fontId="0" fillId="0" borderId="1" xfId="0" applyBorder="1" applyAlignment="1">
      <alignment wrapText="1"/>
    </xf>
    <xf numFmtId="180" fontId="0" fillId="0" borderId="0" xfId="0" applyAlignment="1">
      <alignment horizontal="center" wrapText="1"/>
    </xf>
    <xf numFmtId="180" fontId="0" fillId="0" borderId="0" xfId="0" applyAlignment="1">
      <alignment wrapText="1"/>
    </xf>
    <xf numFmtId="18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80" fontId="1" fillId="0" borderId="1" xfId="0" applyFont="1" applyBorder="1" applyAlignment="1">
      <alignment horizontal="center" wrapText="1"/>
    </xf>
    <xf numFmtId="180" fontId="1" fillId="5" borderId="1" xfId="0" applyFont="1" applyFill="1" applyBorder="1" applyAlignment="1">
      <alignment horizontal="center" wrapText="1"/>
    </xf>
    <xf numFmtId="180" fontId="4" fillId="5" borderId="1" xfId="0" applyFont="1" applyFill="1" applyBorder="1" applyAlignment="1">
      <alignment horizontal="center" wrapText="1"/>
    </xf>
    <xf numFmtId="180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18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180" fontId="6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180" fontId="0" fillId="0" borderId="1" xfId="0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180" fontId="1" fillId="5" borderId="1" xfId="4" applyFont="1" applyFill="1" applyBorder="1" applyAlignment="1">
      <alignment horizontal="center" wrapText="1"/>
    </xf>
    <xf numFmtId="180" fontId="1" fillId="7" borderId="1" xfId="0" applyFont="1" applyFill="1" applyBorder="1" applyAlignment="1">
      <alignment horizontal="center" wrapText="1"/>
    </xf>
    <xf numFmtId="180" fontId="4" fillId="7" borderId="1" xfId="0" applyFont="1" applyFill="1" applyBorder="1" applyAlignment="1">
      <alignment horizontal="center" wrapText="1"/>
    </xf>
    <xf numFmtId="178" fontId="0" fillId="0" borderId="0" xfId="0" applyNumberFormat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179" fontId="0" fillId="0" borderId="0" xfId="0" applyNumberFormat="1" applyAlignment="1">
      <alignment wrapText="1"/>
    </xf>
    <xf numFmtId="179" fontId="5" fillId="0" borderId="1" xfId="1" applyNumberFormat="1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80" fontId="2" fillId="0" borderId="0" xfId="4" applyAlignment="1">
      <alignment wrapText="1"/>
    </xf>
    <xf numFmtId="180" fontId="2" fillId="0" borderId="1" xfId="4" applyBorder="1" applyAlignment="1">
      <alignment wrapText="1"/>
    </xf>
    <xf numFmtId="180" fontId="0" fillId="0" borderId="1" xfId="0" applyBorder="1" applyAlignment="1">
      <alignment horizontal="right"/>
    </xf>
    <xf numFmtId="180" fontId="2" fillId="0" borderId="1" xfId="0" applyFont="1" applyBorder="1" applyAlignment="1">
      <alignment wrapText="1"/>
    </xf>
    <xf numFmtId="180" fontId="2" fillId="5" borderId="1" xfId="0" applyFont="1" applyFill="1" applyBorder="1" applyAlignment="1">
      <alignment wrapText="1"/>
    </xf>
    <xf numFmtId="49" fontId="2" fillId="5" borderId="1" xfId="0" applyNumberFormat="1" applyFont="1" applyFill="1" applyBorder="1" applyAlignment="1">
      <alignment wrapText="1"/>
    </xf>
  </cellXfs>
  <cellStyles count="11">
    <cellStyle name="Currency 2" xfId="5"/>
    <cellStyle name="Normal 2" xfId="4"/>
    <cellStyle name="Normal 2 18 2" xfId="1"/>
    <cellStyle name="Normal 285" xfId="9"/>
    <cellStyle name="Normal 3" xfId="7"/>
    <cellStyle name="Normal 4" xfId="10"/>
    <cellStyle name="Percent 2" xfId="6"/>
    <cellStyle name="Style 1" xfId="3"/>
    <cellStyle name="常规" xfId="0" builtinId="0"/>
    <cellStyle name="常规 18" xfId="8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4"/>
  <sheetViews>
    <sheetView tabSelected="1" workbookViewId="0">
      <selection activeCell="U3" sqref="U3:U4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140625" style="3" customWidth="1"/>
    <col min="6" max="6" width="11.28515625" style="3" customWidth="1"/>
    <col min="7" max="7" width="9.140625" style="3" customWidth="1"/>
    <col min="8" max="8" width="15.42578125" style="3" customWidth="1"/>
    <col min="9" max="9" width="11.140625" style="3" customWidth="1"/>
    <col min="10" max="10" width="18.5703125" style="3" customWidth="1"/>
    <col min="11" max="11" width="8.42578125" style="48" customWidth="1"/>
    <col min="12" max="12" width="13.140625" style="3" customWidth="1"/>
    <col min="13" max="13" width="8.42578125" style="3" customWidth="1"/>
    <col min="14" max="14" width="10.85546875" style="3" customWidth="1"/>
    <col min="15" max="15" width="12.570312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42" customWidth="1"/>
    <col min="25" max="25" width="13.140625" style="42" customWidth="1"/>
    <col min="26" max="26" width="11.140625" style="42" customWidth="1"/>
    <col min="27" max="27" width="12.85546875" style="5" customWidth="1"/>
    <col min="28" max="28" width="9.42578125" style="7" customWidth="1"/>
    <col min="29" max="29" width="13" style="45" customWidth="1"/>
    <col min="30" max="30" width="14.140625" style="7" customWidth="1"/>
    <col min="31" max="31" width="13.85546875" style="3" customWidth="1"/>
    <col min="32" max="32" width="13.85546875" style="6" customWidth="1"/>
    <col min="33" max="33" width="7.8554687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>
      <c r="A1" s="9" t="s">
        <v>7</v>
      </c>
      <c r="B1" s="9" t="s">
        <v>8</v>
      </c>
      <c r="C1" s="40" t="s">
        <v>9</v>
      </c>
      <c r="D1" s="41" t="s">
        <v>0</v>
      </c>
      <c r="E1" s="41" t="s">
        <v>3</v>
      </c>
      <c r="F1" s="11" t="s">
        <v>55</v>
      </c>
      <c r="G1" s="40" t="s">
        <v>10</v>
      </c>
      <c r="H1" s="10" t="s">
        <v>11</v>
      </c>
      <c r="I1" s="39" t="s">
        <v>57</v>
      </c>
      <c r="J1" s="10" t="s">
        <v>12</v>
      </c>
      <c r="K1" s="39" t="s">
        <v>60</v>
      </c>
      <c r="L1" s="10" t="s">
        <v>13</v>
      </c>
      <c r="M1" s="10" t="s">
        <v>14</v>
      </c>
      <c r="N1" s="40" t="s">
        <v>15</v>
      </c>
      <c r="O1" s="40" t="s">
        <v>16</v>
      </c>
      <c r="P1" s="40" t="s">
        <v>61</v>
      </c>
      <c r="Q1" s="39" t="s">
        <v>58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1</v>
      </c>
      <c r="X1" s="43" t="s">
        <v>22</v>
      </c>
      <c r="Y1" s="43" t="s">
        <v>23</v>
      </c>
      <c r="Z1" s="43" t="s">
        <v>24</v>
      </c>
      <c r="AA1" s="18" t="s">
        <v>25</v>
      </c>
      <c r="AB1" s="19" t="s">
        <v>26</v>
      </c>
      <c r="AC1" s="46" t="s">
        <v>27</v>
      </c>
      <c r="AD1" s="20" t="s">
        <v>28</v>
      </c>
      <c r="AE1" s="9" t="s">
        <v>29</v>
      </c>
      <c r="AF1" s="21" t="s">
        <v>30</v>
      </c>
      <c r="AG1" s="9" t="s">
        <v>31</v>
      </c>
      <c r="AH1" s="22" t="s">
        <v>32</v>
      </c>
      <c r="AI1" s="21" t="s">
        <v>33</v>
      </c>
      <c r="AJ1" s="21" t="s">
        <v>34</v>
      </c>
      <c r="AK1" s="22" t="s">
        <v>35</v>
      </c>
      <c r="AL1" s="21" t="s">
        <v>36</v>
      </c>
      <c r="AM1" s="22" t="s">
        <v>37</v>
      </c>
      <c r="AN1" s="21" t="s">
        <v>38</v>
      </c>
      <c r="AO1" s="22" t="s">
        <v>39</v>
      </c>
      <c r="AP1" s="21" t="s">
        <v>40</v>
      </c>
      <c r="AQ1" s="21" t="s">
        <v>41</v>
      </c>
      <c r="AR1" s="17" t="s">
        <v>42</v>
      </c>
      <c r="AS1" s="22" t="s">
        <v>43</v>
      </c>
      <c r="AT1" s="21" t="s">
        <v>44</v>
      </c>
      <c r="AU1" s="17" t="s">
        <v>45</v>
      </c>
      <c r="AV1" s="22" t="s">
        <v>46</v>
      </c>
      <c r="AW1" s="21" t="s">
        <v>47</v>
      </c>
      <c r="AX1" s="21" t="s">
        <v>48</v>
      </c>
      <c r="AY1" s="23" t="s">
        <v>49</v>
      </c>
      <c r="AZ1" s="24" t="s">
        <v>50</v>
      </c>
      <c r="BA1" s="25" t="s">
        <v>59</v>
      </c>
      <c r="BB1" s="24" t="s">
        <v>51</v>
      </c>
      <c r="BC1" s="26" t="s">
        <v>52</v>
      </c>
      <c r="BD1" s="24" t="s">
        <v>53</v>
      </c>
      <c r="BE1" s="19" t="s">
        <v>54</v>
      </c>
    </row>
    <row r="2" spans="1:57" ht="90">
      <c r="A2" s="27">
        <v>1</v>
      </c>
      <c r="B2" s="1"/>
      <c r="C2" s="1"/>
      <c r="D2" s="1" t="s">
        <v>6</v>
      </c>
      <c r="E2" s="1" t="s">
        <v>62</v>
      </c>
      <c r="F2" s="1" t="s">
        <v>5</v>
      </c>
      <c r="G2" s="51" t="s">
        <v>68</v>
      </c>
      <c r="H2" s="51" t="s">
        <v>69</v>
      </c>
      <c r="I2" s="1" t="s">
        <v>65</v>
      </c>
      <c r="J2" s="51" t="s">
        <v>70</v>
      </c>
      <c r="K2" s="49" t="s">
        <v>66</v>
      </c>
      <c r="L2" s="51" t="s">
        <v>71</v>
      </c>
      <c r="M2" s="51" t="s">
        <v>72</v>
      </c>
      <c r="N2" s="52" t="s">
        <v>76</v>
      </c>
      <c r="O2" s="53" t="s">
        <v>73</v>
      </c>
      <c r="P2" s="1"/>
      <c r="Q2" s="1" t="s">
        <v>56</v>
      </c>
      <c r="R2" s="28"/>
      <c r="S2" s="29">
        <v>7.8</v>
      </c>
      <c r="T2" s="30">
        <f>IF(ISERROR(R2/S2),"",R2/S2)</f>
        <v>0</v>
      </c>
      <c r="U2" s="31">
        <v>14.8</v>
      </c>
      <c r="V2" s="32"/>
      <c r="W2" s="1" t="s">
        <v>4</v>
      </c>
      <c r="X2" s="44">
        <v>35</v>
      </c>
      <c r="Y2" s="44">
        <v>51</v>
      </c>
      <c r="Z2" s="44">
        <v>32</v>
      </c>
      <c r="AA2" s="29"/>
      <c r="AB2" s="33">
        <v>4</v>
      </c>
      <c r="AC2" s="47">
        <f>IF(X2="","",X2*Y2*Z2/1000000)</f>
        <v>5.7000000000000002E-2</v>
      </c>
      <c r="AD2" s="34">
        <f>IF(AB2="","",65/AC2*AB2)</f>
        <v>4561</v>
      </c>
      <c r="AE2" s="1">
        <v>3800</v>
      </c>
      <c r="AF2" s="35">
        <f>IF(ISERROR(AE2/AD2),"",AE2/AD2)</f>
        <v>0.83</v>
      </c>
      <c r="AG2" s="1" t="s">
        <v>67</v>
      </c>
      <c r="AH2" s="36">
        <v>0.214</v>
      </c>
      <c r="AI2" s="35">
        <f>IF(ISERROR(U2*AH2),"",U2*AH2)</f>
        <v>3.17</v>
      </c>
      <c r="AJ2" s="35">
        <f>IF(ISERROR(U2+AF2+AI2),"",U2+AF2+AI2)</f>
        <v>18.8</v>
      </c>
      <c r="AK2" s="36">
        <v>0.05</v>
      </c>
      <c r="AL2" s="35">
        <f t="shared" ref="AL2:AL4" si="0">IF(ISERROR(BA2*AK2),"",BA2*AK2)</f>
        <v>2.16</v>
      </c>
      <c r="AM2" s="36">
        <v>0.08</v>
      </c>
      <c r="AN2" s="35">
        <f t="shared" ref="AN2:AN4" si="1">IF(ISERROR(BA2*AM2),"",BA2*AM2)</f>
        <v>3.46</v>
      </c>
      <c r="AO2" s="36">
        <v>0.1</v>
      </c>
      <c r="AP2" s="35">
        <f t="shared" ref="AP2:AP4" si="2">IF(ISERROR(BA2*AO2),"",BA2*AO2)</f>
        <v>4.33</v>
      </c>
      <c r="AQ2" s="35">
        <f>IF((BB2-BA2)&lt;2.5,2.5-(BB2-BA2),0)</f>
        <v>0.34</v>
      </c>
      <c r="AR2" s="1" t="s">
        <v>2</v>
      </c>
      <c r="AS2" s="36">
        <v>0.04</v>
      </c>
      <c r="AT2" s="35">
        <f t="shared" ref="AT2:AT4" si="3">IF(ISERROR(BA2*AS2),"",BA2*AS2)</f>
        <v>1.73</v>
      </c>
      <c r="AU2" s="1"/>
      <c r="AV2" s="36"/>
      <c r="AW2" s="35">
        <f>IF(ISERROR(BA2*AV2),"",BA2*AV2)</f>
        <v>0</v>
      </c>
      <c r="AX2" s="35">
        <f>IF(ISERROR(AL2+AN2+AP2+AQ2+AT2+AW2),"",AL2+AN2+AP2+AQ2+AT2+AW2)</f>
        <v>12.02</v>
      </c>
      <c r="AY2" s="35">
        <f t="shared" ref="AY2:AY4" si="4">IF(ISERROR(AJ2+AX2),"",AJ2+AX2)</f>
        <v>30.82</v>
      </c>
      <c r="AZ2" s="37">
        <f>IF(ISERROR((BA2-AY2)/BA2),"",(BA2-AY2)/BA2)</f>
        <v>0.28789999999999999</v>
      </c>
      <c r="BA2" s="50">
        <v>43.28</v>
      </c>
      <c r="BB2" s="35">
        <f>IF(ISERROR(BA2*1.05),"",BA2*1.05)</f>
        <v>45.44</v>
      </c>
      <c r="BC2" s="50">
        <v>94.99</v>
      </c>
      <c r="BD2" s="37">
        <f>IF(ISERROR((BC2-BB2)/BC2),"",(BC2-BB2)/BC2)</f>
        <v>0.52159999999999995</v>
      </c>
      <c r="BE2" s="38"/>
    </row>
    <row r="3" spans="1:57" ht="90">
      <c r="A3" s="27">
        <v>2</v>
      </c>
      <c r="B3" s="1"/>
      <c r="C3" s="1"/>
      <c r="D3" s="1" t="s">
        <v>6</v>
      </c>
      <c r="E3" s="1" t="s">
        <v>62</v>
      </c>
      <c r="F3" s="1" t="s">
        <v>5</v>
      </c>
      <c r="G3" s="51" t="s">
        <v>68</v>
      </c>
      <c r="H3" s="51" t="s">
        <v>69</v>
      </c>
      <c r="I3" s="1" t="s">
        <v>65</v>
      </c>
      <c r="J3" s="51" t="s">
        <v>70</v>
      </c>
      <c r="K3" s="49" t="s">
        <v>66</v>
      </c>
      <c r="L3" s="51" t="s">
        <v>71</v>
      </c>
      <c r="M3" s="51" t="s">
        <v>64</v>
      </c>
      <c r="N3" s="52" t="s">
        <v>77</v>
      </c>
      <c r="O3" s="53" t="s">
        <v>74</v>
      </c>
      <c r="P3" s="1"/>
      <c r="Q3" s="1" t="s">
        <v>56</v>
      </c>
      <c r="R3" s="28"/>
      <c r="S3" s="29">
        <v>7.8</v>
      </c>
      <c r="T3" s="30">
        <f t="shared" ref="T3:T4" si="5">IF(ISERROR(R3/S3),"",R3/S3)</f>
        <v>0</v>
      </c>
      <c r="U3" s="31">
        <v>14.8</v>
      </c>
      <c r="V3" s="32"/>
      <c r="W3" s="1" t="s">
        <v>4</v>
      </c>
      <c r="X3" s="44">
        <v>35</v>
      </c>
      <c r="Y3" s="44">
        <v>51</v>
      </c>
      <c r="Z3" s="44">
        <v>32</v>
      </c>
      <c r="AA3" s="29"/>
      <c r="AB3" s="33">
        <v>4</v>
      </c>
      <c r="AC3" s="47">
        <f t="shared" ref="AC3:AC4" si="6">IF(X3="","",X3*Y3*Z3/1000000)</f>
        <v>5.7000000000000002E-2</v>
      </c>
      <c r="AD3" s="34">
        <f t="shared" ref="AD3:AD4" si="7">IF(AB3="","",65/AC3*AB3)</f>
        <v>4561</v>
      </c>
      <c r="AE3" s="1">
        <v>3800</v>
      </c>
      <c r="AF3" s="35">
        <f t="shared" ref="AF3:AF4" si="8">IF(ISERROR(AE3/AD3),"",AE3/AD3)</f>
        <v>0.83</v>
      </c>
      <c r="AG3" s="1" t="s">
        <v>67</v>
      </c>
      <c r="AH3" s="36">
        <v>0.214</v>
      </c>
      <c r="AI3" s="35">
        <f t="shared" ref="AI3:AI4" si="9">IF(ISERROR(U3*AH3),"",U3*AH3)</f>
        <v>3.17</v>
      </c>
      <c r="AJ3" s="35">
        <f t="shared" ref="AJ3:AJ4" si="10">IF(ISERROR(U3+AF3+AI3),"",U3+AF3+AI3)</f>
        <v>18.8</v>
      </c>
      <c r="AK3" s="36">
        <v>0.05</v>
      </c>
      <c r="AL3" s="35">
        <f t="shared" si="0"/>
        <v>2.16</v>
      </c>
      <c r="AM3" s="36">
        <v>0.08</v>
      </c>
      <c r="AN3" s="35">
        <f t="shared" si="1"/>
        <v>3.46</v>
      </c>
      <c r="AO3" s="36">
        <v>0.1</v>
      </c>
      <c r="AP3" s="35">
        <f t="shared" si="2"/>
        <v>4.33</v>
      </c>
      <c r="AQ3" s="35">
        <f t="shared" ref="AQ3:AQ4" si="11">IF((BB3-BA3)&lt;2.5,2.5-(BB3-BA3),0)</f>
        <v>0.34</v>
      </c>
      <c r="AR3" s="1" t="s">
        <v>2</v>
      </c>
      <c r="AS3" s="36">
        <v>0.04</v>
      </c>
      <c r="AT3" s="35">
        <f t="shared" si="3"/>
        <v>1.73</v>
      </c>
      <c r="AU3" s="1"/>
      <c r="AV3" s="36"/>
      <c r="AW3" s="35">
        <f t="shared" ref="AW3:AW4" si="12">IF(ISERROR(BA3*AV3),"",BA3*AV3)</f>
        <v>0</v>
      </c>
      <c r="AX3" s="35">
        <f t="shared" ref="AX3:AX4" si="13">IF(ISERROR(AL3+AN3+AP3+AQ3+AT3+AW3),"",AL3+AN3+AP3+AQ3+AT3+AW3)</f>
        <v>12.02</v>
      </c>
      <c r="AY3" s="35">
        <f t="shared" si="4"/>
        <v>30.82</v>
      </c>
      <c r="AZ3" s="37">
        <f t="shared" ref="AZ3:AZ4" si="14">IF(ISERROR((BA3-AY3)/BA3),"",(BA3-AY3)/BA3)</f>
        <v>0.28789999999999999</v>
      </c>
      <c r="BA3" s="50">
        <v>43.28</v>
      </c>
      <c r="BB3" s="35">
        <f t="shared" ref="BB3:BB4" si="15">IF(ISERROR(BA3*1.05),"",BA3*1.05)</f>
        <v>45.44</v>
      </c>
      <c r="BC3" s="50">
        <v>94.99</v>
      </c>
      <c r="BD3" s="37">
        <f t="shared" ref="BD3:BD4" si="16">IF(ISERROR((BC3-BB3)/BC3),"",(BC3-BB3)/BC3)</f>
        <v>0.52159999999999995</v>
      </c>
      <c r="BE3" s="38"/>
    </row>
    <row r="4" spans="1:57" ht="90">
      <c r="A4" s="27">
        <v>3</v>
      </c>
      <c r="B4" s="1"/>
      <c r="C4" s="1"/>
      <c r="D4" s="1" t="s">
        <v>6</v>
      </c>
      <c r="E4" s="1" t="s">
        <v>62</v>
      </c>
      <c r="F4" s="1" t="s">
        <v>5</v>
      </c>
      <c r="G4" s="51" t="s">
        <v>68</v>
      </c>
      <c r="H4" s="51" t="s">
        <v>69</v>
      </c>
      <c r="I4" s="1" t="s">
        <v>65</v>
      </c>
      <c r="J4" s="51" t="s">
        <v>70</v>
      </c>
      <c r="K4" s="49" t="s">
        <v>66</v>
      </c>
      <c r="L4" s="51" t="s">
        <v>71</v>
      </c>
      <c r="M4" s="51" t="s">
        <v>63</v>
      </c>
      <c r="N4" s="52" t="s">
        <v>78</v>
      </c>
      <c r="O4" s="53" t="s">
        <v>75</v>
      </c>
      <c r="P4" s="1"/>
      <c r="Q4" s="1" t="s">
        <v>56</v>
      </c>
      <c r="R4" s="28"/>
      <c r="S4" s="29">
        <v>7.8</v>
      </c>
      <c r="T4" s="30">
        <f t="shared" si="5"/>
        <v>0</v>
      </c>
      <c r="U4" s="31">
        <v>14.8</v>
      </c>
      <c r="V4" s="32"/>
      <c r="W4" s="1" t="s">
        <v>4</v>
      </c>
      <c r="X4" s="44">
        <v>35</v>
      </c>
      <c r="Y4" s="44">
        <v>51</v>
      </c>
      <c r="Z4" s="44">
        <v>32</v>
      </c>
      <c r="AA4" s="29"/>
      <c r="AB4" s="33">
        <v>4</v>
      </c>
      <c r="AC4" s="47">
        <f t="shared" si="6"/>
        <v>5.7000000000000002E-2</v>
      </c>
      <c r="AD4" s="34">
        <f t="shared" si="7"/>
        <v>4561</v>
      </c>
      <c r="AE4" s="1">
        <v>3800</v>
      </c>
      <c r="AF4" s="35">
        <f t="shared" si="8"/>
        <v>0.83</v>
      </c>
      <c r="AG4" s="1" t="s">
        <v>67</v>
      </c>
      <c r="AH4" s="36">
        <v>0.214</v>
      </c>
      <c r="AI4" s="35">
        <f t="shared" si="9"/>
        <v>3.17</v>
      </c>
      <c r="AJ4" s="35">
        <f t="shared" si="10"/>
        <v>18.8</v>
      </c>
      <c r="AK4" s="36">
        <v>0.05</v>
      </c>
      <c r="AL4" s="35">
        <f t="shared" si="0"/>
        <v>2.16</v>
      </c>
      <c r="AM4" s="36">
        <v>0.08</v>
      </c>
      <c r="AN4" s="35">
        <f t="shared" si="1"/>
        <v>3.46</v>
      </c>
      <c r="AO4" s="36">
        <v>0.1</v>
      </c>
      <c r="AP4" s="35">
        <f t="shared" si="2"/>
        <v>4.33</v>
      </c>
      <c r="AQ4" s="35">
        <f t="shared" si="11"/>
        <v>0.34</v>
      </c>
      <c r="AR4" s="1" t="s">
        <v>2</v>
      </c>
      <c r="AS4" s="36">
        <v>0.04</v>
      </c>
      <c r="AT4" s="35">
        <f t="shared" si="3"/>
        <v>1.73</v>
      </c>
      <c r="AU4" s="1"/>
      <c r="AV4" s="36"/>
      <c r="AW4" s="35">
        <f t="shared" si="12"/>
        <v>0</v>
      </c>
      <c r="AX4" s="35">
        <f t="shared" si="13"/>
        <v>12.02</v>
      </c>
      <c r="AY4" s="35">
        <f t="shared" si="4"/>
        <v>30.82</v>
      </c>
      <c r="AZ4" s="37">
        <f t="shared" si="14"/>
        <v>0.28789999999999999</v>
      </c>
      <c r="BA4" s="50">
        <v>43.28</v>
      </c>
      <c r="BB4" s="35">
        <f t="shared" si="15"/>
        <v>45.44</v>
      </c>
      <c r="BC4" s="50">
        <v>94.99</v>
      </c>
      <c r="BD4" s="37">
        <f t="shared" si="16"/>
        <v>0.52159999999999995</v>
      </c>
      <c r="BE4" s="38"/>
    </row>
  </sheetData>
  <sheetProtection insertRows="0" deleteRows="0" sort="0"/>
  <protectedRanges>
    <protectedRange sqref="BA1 L5:BB245 A2:J245 L2:BE4" name="Range1"/>
    <protectedRange sqref="K2:K250" name="Range1_1"/>
  </protectedRanges>
  <phoneticPr fontId="10" type="noConversion"/>
  <dataValidations count="6">
    <dataValidation type="list" allowBlank="1" showInputMessage="1" showErrorMessage="1" sqref="E2:E4">
      <formula1>#REF!</formula1>
    </dataValidation>
    <dataValidation type="list" allowBlank="1" showInputMessage="1" showErrorMessage="1" sqref="D2:D4">
      <formula1>#REF!</formula1>
    </dataValidation>
    <dataValidation type="list" allowBlank="1" showInputMessage="1" showErrorMessage="1" sqref="W2:W4">
      <formula1>#REF!</formula1>
    </dataValidation>
    <dataValidation type="list" allowBlank="1" showInputMessage="1" showErrorMessage="1" sqref="Q2:Q4">
      <formula1>#REF!</formula1>
    </dataValidation>
    <dataValidation type="list" allowBlank="1" showInputMessage="1" showErrorMessage="1" sqref="F2:F4">
      <formula1>#REF!</formula1>
    </dataValidation>
    <dataValidation type="list" allowBlank="1" showInputMessage="1" showErrorMessage="1" sqref="P2:P4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2026-03-16T08:00:40Z</dcterms:modified>
</cp:coreProperties>
</file>