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11A32E07-98BF-4318-80AE-90AFC27318C0}" xr6:coauthVersionLast="47" xr6:coauthVersionMax="47" xr10:uidLastSave="{00000000-0000-0000-0000-000000000000}"/>
  <bookViews>
    <workbookView xWindow="-110" yWindow="-110" windowWidth="19420" windowHeight="11500" xr2:uid="{2026AD02-AAE2-4906-B590-4813BC855439}"/>
  </bookViews>
  <sheets>
    <sheet name="Item" sheetId="1" r:id="rId1"/>
  </sheets>
  <externalReferences>
    <externalReference r:id="rId2"/>
    <externalReference r:id="rId3"/>
    <externalReference r:id="rId4"/>
    <externalReference r:id="rId5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7" i="1" l="1"/>
  <c r="AU7" i="1" s="1"/>
  <c r="AI7" i="1"/>
  <c r="AJ7" i="1" s="1"/>
  <c r="AF7" i="1"/>
  <c r="AD7" i="1"/>
  <c r="AE7" i="1" s="1"/>
  <c r="AG7" i="1" s="1"/>
  <c r="AK7" i="1" s="1"/>
  <c r="U7" i="1"/>
  <c r="BF6" i="1"/>
  <c r="BD6" i="1"/>
  <c r="AU6" i="1"/>
  <c r="AR6" i="1"/>
  <c r="AP6" i="1"/>
  <c r="AM6" i="1"/>
  <c r="AI6" i="1"/>
  <c r="AJ6" i="1" s="1"/>
  <c r="AF6" i="1"/>
  <c r="AD6" i="1"/>
  <c r="AE6" i="1" s="1"/>
  <c r="U6" i="1"/>
  <c r="BF5" i="1"/>
  <c r="BD5" i="1"/>
  <c r="AU5" i="1"/>
  <c r="AR5" i="1"/>
  <c r="AP5" i="1"/>
  <c r="AM5" i="1"/>
  <c r="AI5" i="1"/>
  <c r="AJ5" i="1" s="1"/>
  <c r="AF5" i="1"/>
  <c r="AD5" i="1"/>
  <c r="AE5" i="1" s="1"/>
  <c r="U5" i="1"/>
  <c r="BA4" i="1"/>
  <c r="AU4" i="1" s="1"/>
  <c r="AI4" i="1"/>
  <c r="AJ4" i="1" s="1"/>
  <c r="AF4" i="1"/>
  <c r="AD4" i="1"/>
  <c r="AE4" i="1" s="1"/>
  <c r="U4" i="1"/>
  <c r="BF3" i="1"/>
  <c r="BD3" i="1"/>
  <c r="AU3" i="1"/>
  <c r="AR3" i="1"/>
  <c r="AP3" i="1"/>
  <c r="AM3" i="1"/>
  <c r="AI3" i="1"/>
  <c r="AJ3" i="1" s="1"/>
  <c r="AF3" i="1"/>
  <c r="AD3" i="1"/>
  <c r="AE3" i="1" s="1"/>
  <c r="U3" i="1"/>
  <c r="BF2" i="1"/>
  <c r="BD2" i="1"/>
  <c r="AU2" i="1"/>
  <c r="AR2" i="1"/>
  <c r="AP2" i="1"/>
  <c r="AM2" i="1"/>
  <c r="AI2" i="1"/>
  <c r="AJ2" i="1" s="1"/>
  <c r="AF2" i="1"/>
  <c r="AD2" i="1"/>
  <c r="AE2" i="1" s="1"/>
  <c r="U2" i="1"/>
  <c r="AG3" i="1" l="1"/>
  <c r="AR7" i="1"/>
  <c r="AG6" i="1"/>
  <c r="AK6" i="1" s="1"/>
  <c r="AK3" i="1"/>
  <c r="AY6" i="1"/>
  <c r="AZ6" i="1" s="1"/>
  <c r="AW6" i="1"/>
  <c r="AX6" i="1" s="1"/>
  <c r="AT6" i="1"/>
  <c r="AV6" i="1" s="1"/>
  <c r="AG5" i="1"/>
  <c r="AK5" i="1" s="1"/>
  <c r="AY3" i="1"/>
  <c r="AZ3" i="1" s="1"/>
  <c r="AW3" i="1"/>
  <c r="AX3" i="1" s="1"/>
  <c r="AT3" i="1"/>
  <c r="AV3" i="1" s="1"/>
  <c r="AG2" i="1"/>
  <c r="AK2" i="1" s="1"/>
  <c r="AG4" i="1"/>
  <c r="AK4" i="1" s="1"/>
  <c r="BD4" i="1"/>
  <c r="AM4" i="1"/>
  <c r="BF4" i="1"/>
  <c r="BD7" i="1"/>
  <c r="AP4" i="1"/>
  <c r="AM7" i="1"/>
  <c r="BF7" i="1"/>
  <c r="AP7" i="1"/>
  <c r="AW7" i="1" s="1"/>
  <c r="AX7" i="1" s="1"/>
  <c r="AR4" i="1"/>
  <c r="AT7" i="1" l="1"/>
  <c r="AV7" i="1" s="1"/>
  <c r="AY7" i="1"/>
  <c r="AZ7" i="1" s="1"/>
  <c r="AY2" i="1"/>
  <c r="AZ2" i="1" s="1"/>
  <c r="AW2" i="1"/>
  <c r="AX2" i="1" s="1"/>
  <c r="AT2" i="1"/>
  <c r="AV2" i="1" s="1"/>
  <c r="AY5" i="1"/>
  <c r="AZ5" i="1" s="1"/>
  <c r="AW5" i="1"/>
  <c r="AX5" i="1" s="1"/>
  <c r="AT5" i="1"/>
  <c r="AV5" i="1" s="1"/>
  <c r="AT4" i="1"/>
  <c r="AV4" i="1" s="1"/>
  <c r="AY4" i="1"/>
  <c r="AZ4" i="1" s="1"/>
  <c r="AW4" i="1"/>
  <c r="AX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A087E793-13F4-4D40-A5F0-23E9B6BB7E78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35CCD2E-799D-4637-B113-D435782A4E5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1F73FB2-3406-48CA-B9ED-532E907AA4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689BB061-97FC-4C27-9D5D-CD56A05B0FC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C7BAFE1E-9350-4F6F-A645-31C03B5DDDB6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A76F4EE7-DEA6-451D-AC36-5627ECB8748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FA216874-36C1-4F4D-91C9-8CDF47D74065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EDE3FBF6-6BAE-4220-ACC2-199297328385}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 xr:uid="{9B5D0BCB-EDDA-453B-BD44-DE2E77D8B0E6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9E33C030-9EAF-4627-AC43-818EAFB8BAE9}">
      <text>
        <r>
          <rPr>
            <sz val="11"/>
            <rFont val="Calibri"/>
            <family val="2"/>
          </rPr>
          <t>[LDP Cost $]+[General Load $]+[Load 1 $]</t>
        </r>
      </text>
    </comment>
    <comment ref="AU1" authorId="0" shapeId="0" xr:uid="{DE4C60ED-39E0-4462-A666-92DEB542ECE7}">
      <text>
        <r>
          <rPr>
            <sz val="11"/>
            <rFont val="Calibri"/>
            <family val="2"/>
          </rPr>
          <t>[JLA Quoted Price w/ Load]*0.975</t>
        </r>
      </text>
    </comment>
    <comment ref="AV1" authorId="0" shapeId="0" xr:uid="{FBD8F744-E94C-4C07-84F5-51FE7DA506C1}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W1" authorId="0" shapeId="0" xr:uid="{4904CE80-1619-4892-955D-9169FAF3A512}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X1" authorId="0" shapeId="0" xr:uid="{E79D90ED-1BDB-455B-856C-1735E43C681A}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Y1" authorId="0" shapeId="0" xr:uid="{C3AE2BB6-797C-44A2-9D3D-307F2197D2D2}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Z1" authorId="0" shapeId="0" xr:uid="{BC80495A-110D-427D-B913-F4D0A6F01B70}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BD1" authorId="0" shapeId="0" xr:uid="{B7404387-FCC0-4D8E-8F35-B12ED04748D2}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BF1" authorId="0" shapeId="0" xr:uid="{476D4A3C-E6E2-43DF-A0AF-B03CECCE7D5A}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<sst xmlns="http://schemas.openxmlformats.org/spreadsheetml/2006/main" count="142" uniqueCount="87">
  <si>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</si>
  <si>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</si>
  <si>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</si>
  <si>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</si>
  <si>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</si>
  <si>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</si>
  <si>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</si>
  <si>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</si>
  <si>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</si>
  <si>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</si>
  <si>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</si>
  <si>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</si>
  <si>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</si>
  <si>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</si>
  <si>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</si>
  <si>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</si>
  <si>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</si>
  <si>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</si>
  <si>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</si>
  <si>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</si>
  <si>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</si>
  <si>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</si>
  <si>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</si>
  <si>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</si>
  <si>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</si>
  <si>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</si>
  <si>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</si>
  <si>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</si>
  <si>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</si>
  <si>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</si>
  <si>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</si>
  <si>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</si>
  <si>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</si>
  <si>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</si>
  <si>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</si>
  <si>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</si>
  <si>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</si>
  <si>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</si>
  <si>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</si>
  <si>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</si>
  <si>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</si>
  <si>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</si>
  <si>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</si>
  <si>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</si>
  <si>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</si>
  <si>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</si>
  <si>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</si>
  <si>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</si>
  <si>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</si>
  <si>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</si>
  <si>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</si>
  <si>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</si>
  <si>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</si>
  <si>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Additional Customer Price</t>
  </si>
  <si>
    <t>Suggested Retail Price</t>
  </si>
  <si>
    <t>Retailer IMU</t>
  </si>
  <si>
    <t>Total Quantity</t>
  </si>
  <si>
    <t>Total Sales</t>
  </si>
  <si>
    <t>Madison Park</t>
  </si>
  <si>
    <t>COMFORTER (SET)</t>
  </si>
  <si>
    <t xml:space="preserve">Ogee Botanical </t>
    <phoneticPr fontId="2" type="noConversion"/>
  </si>
  <si>
    <t xml:space="preserve"> Ogee Botanical 6pc Comforter Set with coordinating pillows</t>
  </si>
  <si>
    <t xml:space="preserve">Ogee Botanical  6pcs Comf Set </t>
    <phoneticPr fontId="2" type="noConversion"/>
  </si>
  <si>
    <t xml:space="preserve">Comforter/Sham face: 100% poly jacquard
Back: 75gsm 100% polyester solid micro fiber                   
Filling: 220gsm polyester        
Bedskirt drop: 100% polyester solid, Platform: non woven fabric                                        
Dec pillow: polyester with polyfill </t>
  </si>
  <si>
    <t xml:space="preserve">Polyester jacquard </t>
  </si>
  <si>
    <t>Queen: 90x92" /20x26" (2)/60x80+15"/12x16"(1)/16x16" (1)</t>
  </si>
  <si>
    <t>Sage</t>
    <phoneticPr fontId="2" type="noConversion"/>
  </si>
  <si>
    <t>KL10-3906</t>
    <phoneticPr fontId="2" type="noConversion"/>
  </si>
  <si>
    <t>Piece</t>
  </si>
  <si>
    <t>Partially Compressed</t>
  </si>
  <si>
    <t>9404.40.9022</t>
  </si>
  <si>
    <t>Funding</t>
  </si>
  <si>
    <t xml:space="preserve">Ogee Botanical </t>
  </si>
  <si>
    <t>King: 106x94"/20x36"(2)/78x80+15"/12x16"(1)/16x16"(1)</t>
    <phoneticPr fontId="2" type="noConversion"/>
  </si>
  <si>
    <t>KL10-3907</t>
  </si>
  <si>
    <t>Cal King: 106x94"/20x36"(2)/72x84+15"/12x16"(1)/16x16"(1)</t>
    <phoneticPr fontId="2" type="noConversion"/>
  </si>
  <si>
    <t>KL10-3908</t>
  </si>
  <si>
    <t>Cheryl</t>
    <phoneticPr fontId="2" type="noConversion"/>
  </si>
  <si>
    <t>100% Polyester Cheryl 6pc Comforter Set with coordinating pillows</t>
    <phoneticPr fontId="2" type="noConversion"/>
  </si>
  <si>
    <t xml:space="preserve">Cheryl 6pcs Comf Set </t>
    <phoneticPr fontId="2" type="noConversion"/>
  </si>
  <si>
    <t xml:space="preserve">Comforter/Sham face: 100% poly space dye waffle  
Back: 75gsm 100% polyester solid micro fiber                   
Filling: 220gsm polyester        
Bedskirt drop: 100% polyester solid, Platform: non woven fabric                                        
Dec pillow: polyester with polyfill </t>
  </si>
  <si>
    <t>polyester waffle jacquard</t>
  </si>
  <si>
    <t>Natural</t>
    <phoneticPr fontId="2" type="noConversion"/>
  </si>
  <si>
    <t>KL10-3909</t>
  </si>
  <si>
    <t xml:space="preserve">Comforter/Sham face: 100% poly  space dye waffle.      
Back: 75gsm 100% polyester solid micro fiber                   
Filling: 220gsm polyester        
Bedskirt drop: 100% polyester solid, Platform: non woven fabric                                        
Dec pillow: polyester with polyfill </t>
    <phoneticPr fontId="2" type="noConversion"/>
  </si>
  <si>
    <t>KL10-3910</t>
  </si>
  <si>
    <t>KL10-3911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</si>
</sst>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.0%"/>
    <numFmt numFmtId="182" formatCode="&quot;$&quot;#,##0.00_);[Red]\(&quot;$&quot;#,##0.00\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5" fillId="5" borderId="1" xfId="0" applyFont="1" applyFill="1" applyBorder="1" applyAlignment="1">
      <alignment horizontal="center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1" fillId="0" borderId="1" xfId="4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8" fillId="8" borderId="1" xfId="5" applyNumberFormat="1" applyFon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82" fontId="0" fillId="0" borderId="1" xfId="0" applyNumberFormat="1" applyBorder="1" applyAlignment="1">
      <alignment wrapText="1"/>
    </xf>
    <xf numFmtId="177" fontId="0" fillId="2" borderId="1" xfId="0" applyNumberFormat="1" applyFill="1" applyBorder="1" applyAlignment="1">
      <alignment wrapText="1"/>
    </xf>
  </cellXfs>
  <cellStyles count="6">
    <cellStyle name="Currency 2" xfId="3" xr:uid="{36AFAE00-B4CC-4171-804B-E940B6B21266}"/>
    <cellStyle name="Normal 2" xfId="1" xr:uid="{112C6529-1FD0-41F9-A063-294C41BB8D46}"/>
    <cellStyle name="Normal 2 18 2" xfId="2" xr:uid="{743166EE-2654-451C-9DE4-E16D40D478AA}"/>
    <cellStyle name="Percent 2" xfId="5" xr:uid="{96813E39-838E-4795-AC84-2B772443B06C}"/>
    <cellStyle name="常规" xfId="0" builtinId="0"/>
    <cellStyle name="常规 4" xfId="4" xr:uid="{A3D1B0CC-9EE4-4EDC-9AD1-F0AA9F4A1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846667</xdr:rowOff>
    </xdr:from>
    <xdr:to>
      <xdr:col>1</xdr:col>
      <xdr:colOff>1272609</xdr:colOff>
      <xdr:row>1</xdr:row>
      <xdr:rowOff>1317619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890D291-2649-4B0F-9AE4-C9674CF30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214967"/>
          <a:ext cx="955109" cy="1334552"/>
        </a:xfrm>
        <a:prstGeom prst="rect">
          <a:avLst/>
        </a:prstGeom>
      </xdr:spPr>
    </xdr:pic>
    <xdr:clientData/>
  </xdr:twoCellAnchor>
  <xdr:twoCellAnchor editAs="oneCell">
    <xdr:from>
      <xdr:col>1</xdr:col>
      <xdr:colOff>182407</xdr:colOff>
      <xdr:row>4</xdr:row>
      <xdr:rowOff>129353</xdr:rowOff>
    </xdr:from>
    <xdr:to>
      <xdr:col>1</xdr:col>
      <xdr:colOff>1260199</xdr:colOff>
      <xdr:row>4</xdr:row>
      <xdr:rowOff>1547064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523A9E6-17CD-4767-AADA-90181DA9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07" y="5457003"/>
          <a:ext cx="1077792" cy="14177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30740;&#21457;&#37096;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08FD-842A-4047-8DC0-6AC4B58CC2B0}">
  <dimension ref="A1:BI7"/>
  <sheetViews>
    <sheetView tabSelected="1" topLeftCell="J1" zoomScale="81" zoomScaleNormal="81" workbookViewId="0">
      <pane ySplit="1" topLeftCell="A2" activePane="bottomLeft" state="frozen"/>
      <selection pane="bottomLeft" activeCell="J8" sqref="A8:XFD31"/>
    </sheetView>
  </sheetViews>
  <sheetFormatPr defaultColWidth="9.1796875" defaultRowHeight="14.5" x14ac:dyDescent="0.35"/>
  <cols>
    <col min="1" max="1" width="10.1796875" style="1" customWidth="1"/>
    <col min="2" max="2" width="24.1796875" style="2" customWidth="1"/>
    <col min="3" max="3" width="8.453125" style="2" customWidth="1"/>
    <col min="4" max="4" width="14.54296875" style="2" customWidth="1"/>
    <col min="5" max="5" width="14" style="2" customWidth="1"/>
    <col min="6" max="6" width="15.7265625" style="2" customWidth="1"/>
    <col min="7" max="7" width="18.453125" style="2" customWidth="1"/>
    <col min="8" max="8" width="24.26953125" style="2" customWidth="1"/>
    <col min="9" max="9" width="20" style="2" customWidth="1"/>
    <col min="10" max="10" width="54.26953125" style="2" customWidth="1"/>
    <col min="11" max="11" width="25" style="3" customWidth="1"/>
    <col min="12" max="12" width="31.54296875" style="2" customWidth="1"/>
    <col min="13" max="13" width="12.81640625" style="2" customWidth="1"/>
    <col min="14" max="16" width="13.26953125" style="2" customWidth="1"/>
    <col min="17" max="17" width="16.1796875" style="2" customWidth="1"/>
    <col min="18" max="18" width="8.45312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13.5429687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81640625" style="6" customWidth="1"/>
    <col min="34" max="34" width="14.453125" style="2" customWidth="1"/>
    <col min="35" max="35" width="8.453125" style="10" customWidth="1"/>
    <col min="36" max="36" width="9" style="6" customWidth="1"/>
    <col min="37" max="37" width="8.453125" style="6" customWidth="1"/>
    <col min="38" max="38" width="8.1796875" style="10" customWidth="1"/>
    <col min="39" max="42" width="9.26953125" style="6" customWidth="1"/>
    <col min="43" max="43" width="11.54296875" style="10" customWidth="1"/>
    <col min="44" max="44" width="10.81640625" style="6" customWidth="1"/>
    <col min="45" max="45" width="9.54296875" style="2" customWidth="1"/>
    <col min="46" max="46" width="11.81640625" style="6" customWidth="1"/>
    <col min="47" max="47" width="10.453125" style="6" customWidth="1"/>
    <col min="48" max="48" width="9.453125" style="10" customWidth="1"/>
    <col min="49" max="49" width="9.7265625" style="10" customWidth="1"/>
    <col min="50" max="50" width="9.54296875" style="10" customWidth="1"/>
    <col min="51" max="52" width="9.453125" style="10" customWidth="1"/>
    <col min="53" max="53" width="9.54296875" style="6" customWidth="1"/>
    <col min="54" max="54" width="10.1796875" style="6" customWidth="1"/>
    <col min="55" max="55" width="11.54296875" style="6" customWidth="1"/>
    <col min="56" max="56" width="12.1796875" style="10" customWidth="1"/>
    <col min="57" max="57" width="12.1796875" style="6" customWidth="1"/>
    <col min="58" max="58" width="14.54296875" style="2" customWidth="1"/>
    <col min="59" max="59" width="9.1796875" style="2"/>
    <col min="60" max="61" width="9.1796875" style="6"/>
    <col min="62" max="16384" width="9.1796875" style="2"/>
  </cols>
  <sheetData>
    <row r="1" spans="1:61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13" t="s">
        <v>44</v>
      </c>
      <c r="AT1" s="33" t="s">
        <v>45</v>
      </c>
      <c r="AU1" s="33" t="s">
        <v>46</v>
      </c>
      <c r="AV1" s="34" t="s">
        <v>47</v>
      </c>
      <c r="AW1" s="34" t="s">
        <v>48</v>
      </c>
      <c r="AX1" s="34" t="s">
        <v>49</v>
      </c>
      <c r="AY1" s="34" t="s">
        <v>50</v>
      </c>
      <c r="AZ1" s="34" t="s">
        <v>51</v>
      </c>
      <c r="BA1" s="35" t="s">
        <v>52</v>
      </c>
      <c r="BB1" s="36" t="s">
        <v>53</v>
      </c>
      <c r="BC1" s="37" t="s">
        <v>54</v>
      </c>
      <c r="BD1" s="34" t="s">
        <v>55</v>
      </c>
      <c r="BE1" s="13" t="s">
        <v>56</v>
      </c>
      <c r="BF1" s="30" t="s">
        <v>57</v>
      </c>
      <c r="BH1" s="2"/>
      <c r="BI1" s="2"/>
    </row>
    <row r="2" spans="1:61" ht="105.75" customHeight="1" x14ac:dyDescent="0.35">
      <c r="A2" s="38">
        <v>1</v>
      </c>
      <c r="B2" s="39"/>
      <c r="C2" s="39"/>
      <c r="D2" s="40" t="s">
        <v>58</v>
      </c>
      <c r="E2" s="40"/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39" t="s">
        <v>65</v>
      </c>
      <c r="M2" s="41" t="s">
        <v>66</v>
      </c>
      <c r="N2" s="39"/>
      <c r="O2" s="39"/>
      <c r="P2" s="43" t="s">
        <v>67</v>
      </c>
      <c r="Q2" s="39"/>
      <c r="R2" s="39" t="s">
        <v>68</v>
      </c>
      <c r="S2" s="39">
        <v>136</v>
      </c>
      <c r="T2" s="39">
        <v>7.75</v>
      </c>
      <c r="U2" s="44">
        <f>S2/T2</f>
        <v>17.548387096774192</v>
      </c>
      <c r="V2" s="45">
        <v>16.79</v>
      </c>
      <c r="W2" s="12"/>
      <c r="X2" s="39" t="s">
        <v>69</v>
      </c>
      <c r="Y2" s="46">
        <v>57</v>
      </c>
      <c r="Z2" s="46">
        <v>56</v>
      </c>
      <c r="AA2" s="46">
        <v>26</v>
      </c>
      <c r="AB2" s="47">
        <v>5</v>
      </c>
      <c r="AC2" s="39">
        <v>1</v>
      </c>
      <c r="AD2" s="48">
        <f t="shared" ref="AD2:AD7" si="0">IF(Y2="","",Y2*Z2*AA2/1000000)</f>
        <v>8.2991999999999996E-2</v>
      </c>
      <c r="AE2" s="49">
        <f t="shared" ref="AE2:AE7" si="1">IF(AC2="","",65/AD2*AC2)</f>
        <v>783.20802005012536</v>
      </c>
      <c r="AF2" s="39">
        <f>2400*0.7+3300*0.3</f>
        <v>2670</v>
      </c>
      <c r="AG2" s="50">
        <f t="shared" ref="AG2:AG7" si="2">IF(ISERROR(AF2/AE2),"",AF2/AE2)</f>
        <v>3.4090559999999996</v>
      </c>
      <c r="AH2" s="39" t="s">
        <v>70</v>
      </c>
      <c r="AI2" s="51">
        <f>12.8%+20%</f>
        <v>0.32800000000000001</v>
      </c>
      <c r="AJ2" s="50">
        <f t="shared" ref="AJ2:AJ7" si="3">IF(ISERROR(V2*AI2),"",V2*AI2)</f>
        <v>5.5071199999999996</v>
      </c>
      <c r="AK2" s="50">
        <f t="shared" ref="AK2:AK7" si="4">IF(ISERROR(V2+AG2+AJ2),"",V2+AG2+AJ2)</f>
        <v>25.706175999999999</v>
      </c>
      <c r="AL2" s="52">
        <v>0.1</v>
      </c>
      <c r="AM2" s="50">
        <f t="shared" ref="AM2:AM7" si="5">IF(ISERROR(BA2*AL2),"",BA2*AL2)</f>
        <v>4.0910000000000002</v>
      </c>
      <c r="AN2" s="39" t="s">
        <v>71</v>
      </c>
      <c r="AO2" s="52">
        <v>4.2000000000000003E-2</v>
      </c>
      <c r="AP2" s="50">
        <f t="shared" ref="AP2:AP7" si="6">IF(ISERROR(BA2*AO2),"",BA2*AO2)</f>
        <v>1.7182199999999999</v>
      </c>
      <c r="AQ2" s="52">
        <v>0.08</v>
      </c>
      <c r="AR2" s="50">
        <f t="shared" ref="AR2:AR7" si="7">IF(ISERROR(BA2*AQ2),"",BA2*AQ2)</f>
        <v>3.2727999999999997</v>
      </c>
      <c r="AS2" s="12">
        <v>2.5</v>
      </c>
      <c r="AT2" s="50">
        <f t="shared" ref="AT2:AT7" si="8">IF(ISERROR(AK2+AM2+AP2),"",(AK2+AM2+AP2))</f>
        <v>31.515395999999999</v>
      </c>
      <c r="AU2" s="50">
        <f>IF(ISERROR(BA2*0.975),"",(BA2*0.975))</f>
        <v>39.887249999999995</v>
      </c>
      <c r="AV2" s="53">
        <f>IF(ISERROR((AU2-AT2)/AU2),"",(AU2-AT2)/AU2)</f>
        <v>0.20988797172028648</v>
      </c>
      <c r="AW2" s="50">
        <f>IF(ISERROR(AK2+AM2+AP2+AR2),"",(AK2+AM2+AP2+AR2))</f>
        <v>34.788195999999999</v>
      </c>
      <c r="AX2" s="54">
        <f t="shared" ref="AX2:AX7" si="9">IF(ISERROR((BA2-AW2)/BA2),"",(BA2-AW2)/BA2)</f>
        <v>0.14964077242727933</v>
      </c>
      <c r="AY2" s="50">
        <f>IF(ISERROR(AK2+AM2+AR2+AS2),"",(AK2+AM2+AR2+AS2))</f>
        <v>35.569975999999997</v>
      </c>
      <c r="AZ2" s="53">
        <f t="shared" ref="AZ2:AZ7" si="10">IF(ISERROR((BA2-AY2)/BA2),"",(BA2-AY2)/BA2)</f>
        <v>0.13053101931068198</v>
      </c>
      <c r="BA2" s="55">
        <v>40.909999999999997</v>
      </c>
      <c r="BB2" s="12"/>
      <c r="BC2" s="56">
        <v>169.99</v>
      </c>
      <c r="BD2" s="54">
        <f>IF(ISERROR((BC2-BA2)/BC2),"",(BC2-BA2)/BC2)</f>
        <v>0.75933878463439031</v>
      </c>
      <c r="BE2" s="11"/>
      <c r="BF2" s="50">
        <f t="shared" ref="BF2:BF7" si="11">IF(ISERROR(BA2*BE2),"",BA2*BE2)</f>
        <v>0</v>
      </c>
      <c r="BH2" s="2"/>
      <c r="BI2" s="2"/>
    </row>
    <row r="3" spans="1:61" ht="108.75" customHeight="1" x14ac:dyDescent="0.35">
      <c r="A3" s="38">
        <v>2</v>
      </c>
      <c r="B3" s="39"/>
      <c r="C3" s="39"/>
      <c r="D3" s="40" t="s">
        <v>58</v>
      </c>
      <c r="E3" s="40"/>
      <c r="F3" s="40" t="s">
        <v>59</v>
      </c>
      <c r="G3" s="41" t="s">
        <v>72</v>
      </c>
      <c r="H3" s="41" t="s">
        <v>61</v>
      </c>
      <c r="I3" s="41" t="s">
        <v>62</v>
      </c>
      <c r="J3" s="41" t="s">
        <v>63</v>
      </c>
      <c r="K3" s="42" t="s">
        <v>64</v>
      </c>
      <c r="L3" s="41" t="s">
        <v>73</v>
      </c>
      <c r="M3" s="41" t="s">
        <v>66</v>
      </c>
      <c r="N3" s="39"/>
      <c r="O3" s="39"/>
      <c r="P3" s="43" t="s">
        <v>74</v>
      </c>
      <c r="Q3" s="39"/>
      <c r="R3" s="39" t="s">
        <v>68</v>
      </c>
      <c r="S3" s="39">
        <v>154</v>
      </c>
      <c r="T3" s="39">
        <v>7.75</v>
      </c>
      <c r="U3" s="44">
        <f>S3/T3</f>
        <v>19.870967741935484</v>
      </c>
      <c r="V3" s="45">
        <v>19.010000000000002</v>
      </c>
      <c r="W3" s="12"/>
      <c r="X3" s="39" t="s">
        <v>69</v>
      </c>
      <c r="Y3" s="46">
        <v>57</v>
      </c>
      <c r="Z3" s="46">
        <v>56</v>
      </c>
      <c r="AA3" s="46">
        <v>28</v>
      </c>
      <c r="AB3" s="47">
        <v>5</v>
      </c>
      <c r="AC3" s="39">
        <v>1</v>
      </c>
      <c r="AD3" s="48">
        <f t="shared" si="0"/>
        <v>8.9375999999999997E-2</v>
      </c>
      <c r="AE3" s="49">
        <f t="shared" si="1"/>
        <v>727.26459004654498</v>
      </c>
      <c r="AF3" s="39">
        <f t="shared" ref="AF3:AF7" si="12">2400*0.7+3300*0.3</f>
        <v>2670</v>
      </c>
      <c r="AG3" s="50">
        <f t="shared" si="2"/>
        <v>3.6712910769230769</v>
      </c>
      <c r="AH3" s="39" t="s">
        <v>70</v>
      </c>
      <c r="AI3" s="51">
        <f t="shared" ref="AI3:AI7" si="13">12.8%+20%</f>
        <v>0.32800000000000001</v>
      </c>
      <c r="AJ3" s="50">
        <f t="shared" si="3"/>
        <v>6.2352800000000004</v>
      </c>
      <c r="AK3" s="50">
        <f t="shared" si="4"/>
        <v>28.916571076923077</v>
      </c>
      <c r="AL3" s="52">
        <v>0.1</v>
      </c>
      <c r="AM3" s="50">
        <f t="shared" si="5"/>
        <v>4.7050000000000001</v>
      </c>
      <c r="AN3" s="39" t="s">
        <v>71</v>
      </c>
      <c r="AO3" s="52">
        <v>4.2000000000000003E-2</v>
      </c>
      <c r="AP3" s="50">
        <f t="shared" si="6"/>
        <v>1.9761</v>
      </c>
      <c r="AQ3" s="52">
        <v>0.08</v>
      </c>
      <c r="AR3" s="50">
        <f t="shared" si="7"/>
        <v>3.7639999999999998</v>
      </c>
      <c r="AS3" s="12">
        <v>2.5</v>
      </c>
      <c r="AT3" s="50">
        <f t="shared" si="8"/>
        <v>35.597671076923078</v>
      </c>
      <c r="AU3" s="50">
        <f t="shared" ref="AU3:AU4" si="14">IF(ISERROR(BA3*0.975),"",(BA3*0.975))</f>
        <v>45.873749999999994</v>
      </c>
      <c r="AV3" s="53">
        <f t="shared" ref="AV3:AV4" si="15">IF(ISERROR((AU3-AT3)/AU3),"",(AU3-AT3)/AU3)</f>
        <v>0.22400782414947368</v>
      </c>
      <c r="AW3" s="50">
        <f t="shared" ref="AW3:AW4" si="16">IF(ISERROR(AK3+AM3+AP3+AR3),"",(AK3+AM3+AP3+AR3))</f>
        <v>39.361671076923081</v>
      </c>
      <c r="AX3" s="54">
        <f t="shared" si="9"/>
        <v>0.16340762854573682</v>
      </c>
      <c r="AY3" s="50">
        <f t="shared" ref="AY3" si="17">IF(ISERROR(AK3+AM3+AR3+AS3),"",(AK3+AM3+AR3+AS3))</f>
        <v>39.885571076923078</v>
      </c>
      <c r="AZ3" s="53">
        <f t="shared" si="10"/>
        <v>0.15227266574021084</v>
      </c>
      <c r="BA3" s="55">
        <v>47.05</v>
      </c>
      <c r="BB3" s="12"/>
      <c r="BC3" s="56">
        <v>199.99</v>
      </c>
      <c r="BD3" s="54">
        <f t="shared" ref="BD3:BD4" si="18">IF(ISERROR((BC3-BA3)/BC3),"",(BC3-BA3)/BC3)</f>
        <v>0.7647382369118455</v>
      </c>
      <c r="BE3" s="11"/>
      <c r="BF3" s="50">
        <f t="shared" si="11"/>
        <v>0</v>
      </c>
      <c r="BH3" s="2"/>
      <c r="BI3" s="2"/>
    </row>
    <row r="4" spans="1:61" ht="108.75" customHeight="1" x14ac:dyDescent="0.35">
      <c r="A4" s="38">
        <v>3</v>
      </c>
      <c r="B4" s="39"/>
      <c r="C4" s="39"/>
      <c r="D4" s="40" t="s">
        <v>58</v>
      </c>
      <c r="E4" s="40"/>
      <c r="F4" s="40" t="s">
        <v>59</v>
      </c>
      <c r="G4" s="41" t="s">
        <v>72</v>
      </c>
      <c r="H4" s="41" t="s">
        <v>61</v>
      </c>
      <c r="I4" s="41" t="s">
        <v>62</v>
      </c>
      <c r="J4" s="41" t="s">
        <v>63</v>
      </c>
      <c r="K4" s="42" t="s">
        <v>64</v>
      </c>
      <c r="L4" s="41" t="s">
        <v>75</v>
      </c>
      <c r="M4" s="41" t="s">
        <v>66</v>
      </c>
      <c r="N4" s="39"/>
      <c r="O4" s="39"/>
      <c r="P4" s="43" t="s">
        <v>76</v>
      </c>
      <c r="Q4" s="39"/>
      <c r="R4" s="39" t="s">
        <v>68</v>
      </c>
      <c r="S4" s="39">
        <v>154</v>
      </c>
      <c r="T4" s="39">
        <v>7.75</v>
      </c>
      <c r="U4" s="44">
        <f t="shared" ref="U4" si="19">S4/T4</f>
        <v>19.870967741935484</v>
      </c>
      <c r="V4" s="45">
        <v>19.010000000000002</v>
      </c>
      <c r="W4" s="12"/>
      <c r="X4" s="39" t="s">
        <v>69</v>
      </c>
      <c r="Y4" s="46">
        <v>57</v>
      </c>
      <c r="Z4" s="46">
        <v>56</v>
      </c>
      <c r="AA4" s="46">
        <v>28</v>
      </c>
      <c r="AB4" s="47">
        <v>5</v>
      </c>
      <c r="AC4" s="39">
        <v>1</v>
      </c>
      <c r="AD4" s="48">
        <f t="shared" si="0"/>
        <v>8.9375999999999997E-2</v>
      </c>
      <c r="AE4" s="49">
        <f t="shared" si="1"/>
        <v>727.26459004654498</v>
      </c>
      <c r="AF4" s="39">
        <f t="shared" si="12"/>
        <v>2670</v>
      </c>
      <c r="AG4" s="50">
        <f t="shared" si="2"/>
        <v>3.6712910769230769</v>
      </c>
      <c r="AH4" s="39" t="s">
        <v>70</v>
      </c>
      <c r="AI4" s="51">
        <f t="shared" si="13"/>
        <v>0.32800000000000001</v>
      </c>
      <c r="AJ4" s="50">
        <f t="shared" si="3"/>
        <v>6.2352800000000004</v>
      </c>
      <c r="AK4" s="50">
        <f t="shared" si="4"/>
        <v>28.916571076923077</v>
      </c>
      <c r="AL4" s="52">
        <v>0.1</v>
      </c>
      <c r="AM4" s="50">
        <f t="shared" si="5"/>
        <v>4.7050000000000001</v>
      </c>
      <c r="AN4" s="39" t="s">
        <v>71</v>
      </c>
      <c r="AO4" s="52">
        <v>4.2000000000000003E-2</v>
      </c>
      <c r="AP4" s="50">
        <f t="shared" si="6"/>
        <v>1.9761</v>
      </c>
      <c r="AQ4" s="52">
        <v>0.08</v>
      </c>
      <c r="AR4" s="50">
        <f t="shared" si="7"/>
        <v>3.7639999999999998</v>
      </c>
      <c r="AS4" s="12">
        <v>2.5</v>
      </c>
      <c r="AT4" s="50">
        <f t="shared" si="8"/>
        <v>35.597671076923078</v>
      </c>
      <c r="AU4" s="50">
        <f t="shared" si="14"/>
        <v>45.873749999999994</v>
      </c>
      <c r="AV4" s="53">
        <f t="shared" si="15"/>
        <v>0.22400782414947368</v>
      </c>
      <c r="AW4" s="50">
        <f t="shared" si="16"/>
        <v>39.361671076923081</v>
      </c>
      <c r="AX4" s="54">
        <f t="shared" si="9"/>
        <v>0.16340762854573682</v>
      </c>
      <c r="AY4" s="50">
        <f>IF(ISERROR(AK4+AM4+AR4+AS4),"",(AK4+AM4+AR4+AS4))</f>
        <v>39.885571076923078</v>
      </c>
      <c r="AZ4" s="53">
        <f t="shared" si="10"/>
        <v>0.15227266574021084</v>
      </c>
      <c r="BA4" s="55">
        <f>BA3</f>
        <v>47.05</v>
      </c>
      <c r="BB4" s="12"/>
      <c r="BC4" s="56">
        <v>199.99</v>
      </c>
      <c r="BD4" s="54">
        <f t="shared" si="18"/>
        <v>0.7647382369118455</v>
      </c>
      <c r="BE4" s="11"/>
      <c r="BF4" s="50">
        <f t="shared" si="11"/>
        <v>0</v>
      </c>
      <c r="BH4" s="2"/>
      <c r="BI4" s="2"/>
    </row>
    <row r="5" spans="1:61" ht="124.5" customHeight="1" x14ac:dyDescent="0.35">
      <c r="A5" s="38">
        <v>4</v>
      </c>
      <c r="B5" s="39"/>
      <c r="C5" s="39"/>
      <c r="D5" s="40" t="s">
        <v>58</v>
      </c>
      <c r="E5" s="40"/>
      <c r="F5" s="40" t="s">
        <v>59</v>
      </c>
      <c r="G5" s="41" t="s">
        <v>77</v>
      </c>
      <c r="H5" s="41" t="s">
        <v>78</v>
      </c>
      <c r="I5" s="41" t="s">
        <v>79</v>
      </c>
      <c r="J5" s="41" t="s">
        <v>80</v>
      </c>
      <c r="K5" s="42" t="s">
        <v>81</v>
      </c>
      <c r="L5" s="39" t="s">
        <v>65</v>
      </c>
      <c r="M5" s="41" t="s">
        <v>82</v>
      </c>
      <c r="N5" s="39"/>
      <c r="O5" s="39"/>
      <c r="P5" s="43" t="s">
        <v>83</v>
      </c>
      <c r="Q5" s="39"/>
      <c r="R5" s="39" t="s">
        <v>68</v>
      </c>
      <c r="S5" s="39">
        <v>137</v>
      </c>
      <c r="T5" s="39">
        <v>7.75</v>
      </c>
      <c r="U5" s="44">
        <f>S5/T5</f>
        <v>17.677419354838708</v>
      </c>
      <c r="V5" s="45">
        <v>16.91</v>
      </c>
      <c r="W5" s="12"/>
      <c r="X5" s="39" t="s">
        <v>69</v>
      </c>
      <c r="Y5" s="46">
        <v>57</v>
      </c>
      <c r="Z5" s="46">
        <v>56</v>
      </c>
      <c r="AA5" s="46">
        <v>26</v>
      </c>
      <c r="AB5" s="47">
        <v>5</v>
      </c>
      <c r="AC5" s="39">
        <v>1</v>
      </c>
      <c r="AD5" s="48">
        <f t="shared" si="0"/>
        <v>8.2991999999999996E-2</v>
      </c>
      <c r="AE5" s="49">
        <f t="shared" si="1"/>
        <v>783.20802005012536</v>
      </c>
      <c r="AF5" s="39">
        <f t="shared" si="12"/>
        <v>2670</v>
      </c>
      <c r="AG5" s="50">
        <f t="shared" si="2"/>
        <v>3.4090559999999996</v>
      </c>
      <c r="AH5" s="39" t="s">
        <v>70</v>
      </c>
      <c r="AI5" s="51">
        <f t="shared" si="13"/>
        <v>0.32800000000000001</v>
      </c>
      <c r="AJ5" s="50">
        <f t="shared" si="3"/>
        <v>5.5464799999999999</v>
      </c>
      <c r="AK5" s="50">
        <f t="shared" si="4"/>
        <v>25.865535999999999</v>
      </c>
      <c r="AL5" s="52">
        <v>0.1</v>
      </c>
      <c r="AM5" s="50">
        <f t="shared" si="5"/>
        <v>4.0910000000000002</v>
      </c>
      <c r="AN5" s="39" t="s">
        <v>71</v>
      </c>
      <c r="AO5" s="52">
        <v>4.2000000000000003E-2</v>
      </c>
      <c r="AP5" s="50">
        <f t="shared" si="6"/>
        <v>1.7182199999999999</v>
      </c>
      <c r="AQ5" s="52">
        <v>0.08</v>
      </c>
      <c r="AR5" s="50">
        <f t="shared" si="7"/>
        <v>3.2727999999999997</v>
      </c>
      <c r="AS5" s="12">
        <v>2.5</v>
      </c>
      <c r="AT5" s="50">
        <f t="shared" si="8"/>
        <v>31.674755999999999</v>
      </c>
      <c r="AU5" s="50">
        <f>IF(ISERROR(BA5*0.975),"",(BA5*0.975))</f>
        <v>39.887249999999995</v>
      </c>
      <c r="AV5" s="53">
        <f>IF(ISERROR((AU5-AT5)/AU5),"",(AU5-AT5)/AU5)</f>
        <v>0.20589271007652815</v>
      </c>
      <c r="AW5" s="50">
        <f>IF(ISERROR(AK5+AM5+AP5+AR5),"",(AK5+AM5+AP5+AR5))</f>
        <v>34.947555999999999</v>
      </c>
      <c r="AX5" s="54">
        <f t="shared" si="9"/>
        <v>0.14574539232461498</v>
      </c>
      <c r="AY5" s="50">
        <f>IF(ISERROR(AK5+AM5+AR5+AS5),"",(AK5+AM5+AR5+AS5))</f>
        <v>35.729335999999996</v>
      </c>
      <c r="AZ5" s="53">
        <f t="shared" si="10"/>
        <v>0.12663563920801763</v>
      </c>
      <c r="BA5" s="57">
        <v>40.909999999999997</v>
      </c>
      <c r="BB5" s="12"/>
      <c r="BC5" s="56">
        <v>169.99</v>
      </c>
      <c r="BD5" s="54">
        <f>IF(ISERROR((BC5-BA5)/BC5),"",(BC5-BA5)/BC5)</f>
        <v>0.75933878463439031</v>
      </c>
      <c r="BE5" s="11"/>
      <c r="BF5" s="50">
        <f t="shared" si="11"/>
        <v>0</v>
      </c>
      <c r="BH5" s="2"/>
      <c r="BI5" s="2"/>
    </row>
    <row r="6" spans="1:61" ht="108.75" customHeight="1" x14ac:dyDescent="0.35">
      <c r="A6" s="38">
        <v>5</v>
      </c>
      <c r="B6" s="39"/>
      <c r="C6" s="39"/>
      <c r="D6" s="40" t="s">
        <v>58</v>
      </c>
      <c r="E6" s="40"/>
      <c r="F6" s="40" t="s">
        <v>59</v>
      </c>
      <c r="G6" s="41" t="s">
        <v>77</v>
      </c>
      <c r="H6" s="41" t="s">
        <v>78</v>
      </c>
      <c r="I6" s="41" t="s">
        <v>79</v>
      </c>
      <c r="J6" s="41" t="s">
        <v>84</v>
      </c>
      <c r="K6" s="42" t="s">
        <v>81</v>
      </c>
      <c r="L6" s="41" t="s">
        <v>73</v>
      </c>
      <c r="M6" s="41" t="s">
        <v>82</v>
      </c>
      <c r="N6" s="39"/>
      <c r="O6" s="39"/>
      <c r="P6" s="43" t="s">
        <v>85</v>
      </c>
      <c r="Q6" s="39"/>
      <c r="R6" s="39" t="s">
        <v>68</v>
      </c>
      <c r="S6" s="39">
        <v>155</v>
      </c>
      <c r="T6" s="39">
        <v>7.75</v>
      </c>
      <c r="U6" s="44">
        <f>S6/T6</f>
        <v>20</v>
      </c>
      <c r="V6" s="45">
        <v>19.14</v>
      </c>
      <c r="W6" s="12"/>
      <c r="X6" s="39" t="s">
        <v>69</v>
      </c>
      <c r="Y6" s="46">
        <v>57</v>
      </c>
      <c r="Z6" s="46">
        <v>56</v>
      </c>
      <c r="AA6" s="46">
        <v>28</v>
      </c>
      <c r="AB6" s="47">
        <v>5</v>
      </c>
      <c r="AC6" s="39">
        <v>1</v>
      </c>
      <c r="AD6" s="48">
        <f t="shared" si="0"/>
        <v>8.9375999999999997E-2</v>
      </c>
      <c r="AE6" s="49">
        <f t="shared" si="1"/>
        <v>727.26459004654498</v>
      </c>
      <c r="AF6" s="39">
        <f t="shared" si="12"/>
        <v>2670</v>
      </c>
      <c r="AG6" s="50">
        <f t="shared" si="2"/>
        <v>3.6712910769230769</v>
      </c>
      <c r="AH6" s="39" t="s">
        <v>70</v>
      </c>
      <c r="AI6" s="51">
        <f t="shared" si="13"/>
        <v>0.32800000000000001</v>
      </c>
      <c r="AJ6" s="50">
        <f t="shared" si="3"/>
        <v>6.2779200000000008</v>
      </c>
      <c r="AK6" s="50">
        <f t="shared" si="4"/>
        <v>29.089211076923078</v>
      </c>
      <c r="AL6" s="52">
        <v>0.1</v>
      </c>
      <c r="AM6" s="50">
        <f t="shared" si="5"/>
        <v>4.7050000000000001</v>
      </c>
      <c r="AN6" s="39" t="s">
        <v>71</v>
      </c>
      <c r="AO6" s="52">
        <v>4.2000000000000003E-2</v>
      </c>
      <c r="AP6" s="50">
        <f t="shared" si="6"/>
        <v>1.9761</v>
      </c>
      <c r="AQ6" s="52">
        <v>0.08</v>
      </c>
      <c r="AR6" s="50">
        <f t="shared" si="7"/>
        <v>3.7639999999999998</v>
      </c>
      <c r="AS6" s="12">
        <v>2.5</v>
      </c>
      <c r="AT6" s="50">
        <f t="shared" si="8"/>
        <v>35.770311076923079</v>
      </c>
      <c r="AU6" s="50">
        <f t="shared" ref="AU6:AU7" si="20">IF(ISERROR(BA6*0.975),"",(BA6*0.975))</f>
        <v>45.873749999999994</v>
      </c>
      <c r="AV6" s="53">
        <f t="shared" ref="AV6:AV7" si="21">IF(ISERROR((AU6-AT6)/AU6),"",(AU6-AT6)/AU6)</f>
        <v>0.22024445185050093</v>
      </c>
      <c r="AW6" s="50">
        <f t="shared" ref="AW6:AW7" si="22">IF(ISERROR(AK6+AM6+AP6+AR6),"",(AK6+AM6+AP6+AR6))</f>
        <v>39.534311076923082</v>
      </c>
      <c r="AX6" s="54">
        <f t="shared" si="9"/>
        <v>0.15973834055423838</v>
      </c>
      <c r="AY6" s="50">
        <f t="shared" ref="AY6" si="23">IF(ISERROR(AK6+AM6+AR6+AS6),"",(AK6+AM6+AR6+AS6))</f>
        <v>40.058211076923079</v>
      </c>
      <c r="AZ6" s="53">
        <f t="shared" si="10"/>
        <v>0.14860337774871241</v>
      </c>
      <c r="BA6" s="57">
        <v>47.05</v>
      </c>
      <c r="BB6" s="12"/>
      <c r="BC6" s="56">
        <v>199.99</v>
      </c>
      <c r="BD6" s="54">
        <f t="shared" ref="BD6:BD7" si="24">IF(ISERROR((BC6-BA6)/BC6),"",(BC6-BA6)/BC6)</f>
        <v>0.7647382369118455</v>
      </c>
      <c r="BE6" s="11"/>
      <c r="BF6" s="50">
        <f t="shared" si="11"/>
        <v>0</v>
      </c>
      <c r="BH6" s="2"/>
      <c r="BI6" s="2"/>
    </row>
    <row r="7" spans="1:61" ht="108.75" customHeight="1" x14ac:dyDescent="0.35">
      <c r="A7" s="38">
        <v>6</v>
      </c>
      <c r="B7" s="39"/>
      <c r="C7" s="39"/>
      <c r="D7" s="40" t="s">
        <v>58</v>
      </c>
      <c r="E7" s="40"/>
      <c r="F7" s="40" t="s">
        <v>59</v>
      </c>
      <c r="G7" s="41" t="s">
        <v>77</v>
      </c>
      <c r="H7" s="41" t="s">
        <v>78</v>
      </c>
      <c r="I7" s="41" t="s">
        <v>79</v>
      </c>
      <c r="J7" s="41" t="s">
        <v>84</v>
      </c>
      <c r="K7" s="42" t="s">
        <v>81</v>
      </c>
      <c r="L7" s="41" t="s">
        <v>75</v>
      </c>
      <c r="M7" s="41" t="s">
        <v>82</v>
      </c>
      <c r="N7" s="39"/>
      <c r="O7" s="39"/>
      <c r="P7" s="43" t="s">
        <v>86</v>
      </c>
      <c r="Q7" s="39"/>
      <c r="R7" s="39" t="s">
        <v>68</v>
      </c>
      <c r="S7" s="39">
        <v>155</v>
      </c>
      <c r="T7" s="39">
        <v>7.75</v>
      </c>
      <c r="U7" s="44">
        <f t="shared" ref="U7" si="25">S7/T7</f>
        <v>20</v>
      </c>
      <c r="V7" s="45">
        <v>19.14</v>
      </c>
      <c r="W7" s="12"/>
      <c r="X7" s="39" t="s">
        <v>69</v>
      </c>
      <c r="Y7" s="46">
        <v>57</v>
      </c>
      <c r="Z7" s="46">
        <v>56</v>
      </c>
      <c r="AA7" s="46">
        <v>28</v>
      </c>
      <c r="AB7" s="47">
        <v>5</v>
      </c>
      <c r="AC7" s="39">
        <v>1</v>
      </c>
      <c r="AD7" s="48">
        <f t="shared" si="0"/>
        <v>8.9375999999999997E-2</v>
      </c>
      <c r="AE7" s="49">
        <f t="shared" si="1"/>
        <v>727.26459004654498</v>
      </c>
      <c r="AF7" s="39">
        <f t="shared" si="12"/>
        <v>2670</v>
      </c>
      <c r="AG7" s="50">
        <f t="shared" si="2"/>
        <v>3.6712910769230769</v>
      </c>
      <c r="AH7" s="39" t="s">
        <v>70</v>
      </c>
      <c r="AI7" s="51">
        <f t="shared" si="13"/>
        <v>0.32800000000000001</v>
      </c>
      <c r="AJ7" s="50">
        <f t="shared" si="3"/>
        <v>6.2779200000000008</v>
      </c>
      <c r="AK7" s="50">
        <f t="shared" si="4"/>
        <v>29.089211076923078</v>
      </c>
      <c r="AL7" s="52">
        <v>0.1</v>
      </c>
      <c r="AM7" s="50">
        <f t="shared" si="5"/>
        <v>4.7050000000000001</v>
      </c>
      <c r="AN7" s="39" t="s">
        <v>71</v>
      </c>
      <c r="AO7" s="52">
        <v>4.2000000000000003E-2</v>
      </c>
      <c r="AP7" s="50">
        <f t="shared" si="6"/>
        <v>1.9761</v>
      </c>
      <c r="AQ7" s="52">
        <v>0.08</v>
      </c>
      <c r="AR7" s="50">
        <f t="shared" si="7"/>
        <v>3.7639999999999998</v>
      </c>
      <c r="AS7" s="12">
        <v>2.5</v>
      </c>
      <c r="AT7" s="50">
        <f t="shared" si="8"/>
        <v>35.770311076923079</v>
      </c>
      <c r="AU7" s="50">
        <f t="shared" si="20"/>
        <v>45.873749999999994</v>
      </c>
      <c r="AV7" s="53">
        <f t="shared" si="21"/>
        <v>0.22024445185050093</v>
      </c>
      <c r="AW7" s="50">
        <f t="shared" si="22"/>
        <v>39.534311076923082</v>
      </c>
      <c r="AX7" s="54">
        <f t="shared" si="9"/>
        <v>0.15973834055423838</v>
      </c>
      <c r="AY7" s="50">
        <f>IF(ISERROR(AK7+AM7+AR7+AS7),"",(AK7+AM7+AR7+AS7))</f>
        <v>40.058211076923079</v>
      </c>
      <c r="AZ7" s="53">
        <f t="shared" si="10"/>
        <v>0.14860337774871241</v>
      </c>
      <c r="BA7" s="57">
        <f>BA6</f>
        <v>47.05</v>
      </c>
      <c r="BB7" s="12"/>
      <c r="BC7" s="56">
        <v>199.99</v>
      </c>
      <c r="BD7" s="54">
        <f t="shared" si="24"/>
        <v>0.7647382369118455</v>
      </c>
      <c r="BE7" s="11"/>
      <c r="BF7" s="50">
        <f t="shared" si="11"/>
        <v>0</v>
      </c>
      <c r="BH7" s="2"/>
      <c r="BI7" s="2"/>
    </row>
  </sheetData>
  <sheetProtection insertRows="0" deleteRows="0" sort="0"/>
  <protectedRanges>
    <protectedRange sqref="A8:J246 J2:J7 AS1 AW1:AZ1 A2:G7 Q2:AR7 AT2:AZ7 BC2:BE246 L2:N246 P8:BA246" name="Range1"/>
    <protectedRange sqref="K2:K250" name="Range1_1"/>
    <protectedRange sqref="O2:O245" name="Range1_2"/>
    <protectedRange sqref="BB2:BB245" name="Range1_3"/>
  </protectedRange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2026-03-05T01:50:44Z</dcterms:created>
  <dcterms:modified xsi:type="dcterms:W3CDTF">2026-03-05T01:51:34Z</dcterms:modified>
</cp:coreProperties>
</file>