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dim_weight_divisor">[2]Calculator!$D$16</definedName>
    <definedName name="foam">[1]Sheet1!$EC$2:$EC$3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M">[1]Sheet1!$EA$2:$EA$3</definedName>
    <definedName name="outbound_weight">[2]Calculator!$D$20</definedName>
    <definedName name="PACK">[1]Sheet1!$EE$2:$EE$3</definedName>
    <definedName name="PORT_IFF">#N/A</definedName>
    <definedName name="sale_price">[2]Calculator!$C$4</definedName>
    <definedName name="UNIT">[1]Sheet1!$EF$2:$EF$3</definedName>
    <definedName name="vlook">#REF!</definedName>
    <definedName name="wood">[1]Sheet1!$EG$2:$EG$3</definedName>
    <definedName name="切片器_Pattern1">#N/A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22" i="5" l="1"/>
  <c r="BI21" i="5"/>
  <c r="BI20" i="5"/>
  <c r="BI19" i="5"/>
  <c r="BI18" i="5"/>
  <c r="BI17" i="5"/>
  <c r="BI16" i="5"/>
  <c r="BI15" i="5"/>
  <c r="BI14" i="5"/>
  <c r="BI13" i="5"/>
  <c r="BI12" i="5"/>
  <c r="BI11" i="5"/>
  <c r="BI10" i="5"/>
  <c r="BI9" i="5"/>
  <c r="BI8" i="5"/>
  <c r="BI7" i="5"/>
  <c r="BI6" i="5"/>
  <c r="BI5" i="5"/>
  <c r="BI4" i="5"/>
  <c r="BI3" i="5"/>
  <c r="BI2" i="5"/>
  <c r="BE22" i="5"/>
  <c r="BF22" i="5" s="1"/>
  <c r="BE21" i="5"/>
  <c r="BF21" i="5" s="1"/>
  <c r="BE20" i="5"/>
  <c r="BF20" i="5" s="1"/>
  <c r="BE19" i="5"/>
  <c r="BF19" i="5" s="1"/>
  <c r="BE18" i="5"/>
  <c r="BF18" i="5" s="1"/>
  <c r="BE17" i="5"/>
  <c r="BF17" i="5" s="1"/>
  <c r="BE16" i="5"/>
  <c r="BF16" i="5" s="1"/>
  <c r="BE15" i="5"/>
  <c r="BF15" i="5" s="1"/>
  <c r="BE14" i="5"/>
  <c r="BF14" i="5" s="1"/>
  <c r="BE13" i="5"/>
  <c r="BF13" i="5" s="1"/>
  <c r="BE12" i="5"/>
  <c r="BF12" i="5" s="1"/>
  <c r="BE11" i="5"/>
  <c r="BF11" i="5" s="1"/>
  <c r="BE10" i="5"/>
  <c r="BF10" i="5" s="1"/>
  <c r="BE9" i="5"/>
  <c r="BF9" i="5" s="1"/>
  <c r="BE8" i="5"/>
  <c r="BF8" i="5" s="1"/>
  <c r="BE7" i="5"/>
  <c r="BF7" i="5" s="1"/>
  <c r="BE6" i="5"/>
  <c r="BF6" i="5" s="1"/>
  <c r="BE5" i="5"/>
  <c r="BF5" i="5" s="1"/>
  <c r="BE4" i="5"/>
  <c r="BF4" i="5" s="1"/>
  <c r="BE3" i="5"/>
  <c r="BF3" i="5" s="1"/>
  <c r="BE2" i="5"/>
  <c r="BF2" i="5" s="1"/>
  <c r="AU22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U5" i="5"/>
  <c r="AU4" i="5"/>
  <c r="AU3" i="5"/>
  <c r="AU2" i="5"/>
  <c r="AQ22" i="5" l="1"/>
  <c r="AT22" i="5" s="1"/>
  <c r="AP22" i="5"/>
  <c r="AO22" i="5"/>
  <c r="AI22" i="5"/>
  <c r="AJ22" i="5" s="1"/>
  <c r="AC22" i="5"/>
  <c r="AE22" i="5" s="1"/>
  <c r="AG22" i="5" s="1"/>
  <c r="BO21" i="5"/>
  <c r="BM21" i="5"/>
  <c r="BK21" i="5"/>
  <c r="BB21" i="5"/>
  <c r="AY21" i="5"/>
  <c r="AW21" i="5"/>
  <c r="AQ21" i="5"/>
  <c r="AT21" i="5" s="1"/>
  <c r="AP21" i="5"/>
  <c r="AO21" i="5"/>
  <c r="AI21" i="5"/>
  <c r="AJ21" i="5" s="1"/>
  <c r="AC21" i="5"/>
  <c r="AE21" i="5" s="1"/>
  <c r="AG21" i="5" s="1"/>
  <c r="BK20" i="5"/>
  <c r="BO20" i="5"/>
  <c r="BM20" i="5"/>
  <c r="BB20" i="5"/>
  <c r="AY20" i="5"/>
  <c r="AW20" i="5"/>
  <c r="AQ20" i="5"/>
  <c r="AT20" i="5" s="1"/>
  <c r="AP20" i="5"/>
  <c r="AO20" i="5"/>
  <c r="AI20" i="5"/>
  <c r="AJ20" i="5" s="1"/>
  <c r="AC20" i="5"/>
  <c r="AE20" i="5" s="1"/>
  <c r="AG20" i="5" s="1"/>
  <c r="BK19" i="5"/>
  <c r="BB19" i="5"/>
  <c r="AQ19" i="5"/>
  <c r="AT19" i="5" s="1"/>
  <c r="AP19" i="5"/>
  <c r="AO19" i="5"/>
  <c r="AI19" i="5"/>
  <c r="AJ19" i="5" s="1"/>
  <c r="AC19" i="5"/>
  <c r="AE19" i="5" s="1"/>
  <c r="AG19" i="5" s="1"/>
  <c r="BO18" i="5"/>
  <c r="BM18" i="5"/>
  <c r="BK18" i="5"/>
  <c r="BB18" i="5"/>
  <c r="AY18" i="5"/>
  <c r="AW18" i="5"/>
  <c r="AQ18" i="5"/>
  <c r="AT18" i="5" s="1"/>
  <c r="AP18" i="5"/>
  <c r="AO18" i="5"/>
  <c r="AI18" i="5"/>
  <c r="AJ18" i="5" s="1"/>
  <c r="AC18" i="5"/>
  <c r="AE18" i="5" s="1"/>
  <c r="AG18" i="5" s="1"/>
  <c r="BK17" i="5"/>
  <c r="BO17" i="5"/>
  <c r="BM17" i="5"/>
  <c r="BB17" i="5"/>
  <c r="AY17" i="5"/>
  <c r="AW17" i="5"/>
  <c r="AQ17" i="5"/>
  <c r="AT17" i="5" s="1"/>
  <c r="AP17" i="5"/>
  <c r="AO17" i="5"/>
  <c r="AI17" i="5"/>
  <c r="AJ17" i="5" s="1"/>
  <c r="AC17" i="5"/>
  <c r="AE17" i="5" s="1"/>
  <c r="AG17" i="5" s="1"/>
  <c r="AY16" i="5"/>
  <c r="AQ16" i="5"/>
  <c r="AT16" i="5" s="1"/>
  <c r="AP16" i="5"/>
  <c r="AO16" i="5"/>
  <c r="AI16" i="5"/>
  <c r="AJ16" i="5" s="1"/>
  <c r="AC16" i="5"/>
  <c r="AE16" i="5" s="1"/>
  <c r="AG16" i="5" s="1"/>
  <c r="BO15" i="5"/>
  <c r="BM15" i="5"/>
  <c r="BK15" i="5"/>
  <c r="BB15" i="5"/>
  <c r="AY15" i="5"/>
  <c r="AW15" i="5"/>
  <c r="AQ15" i="5"/>
  <c r="AT15" i="5" s="1"/>
  <c r="AP15" i="5"/>
  <c r="AO15" i="5"/>
  <c r="AI15" i="5"/>
  <c r="AJ15" i="5" s="1"/>
  <c r="AC15" i="5"/>
  <c r="AE15" i="5" s="1"/>
  <c r="AG15" i="5" s="1"/>
  <c r="BK14" i="5"/>
  <c r="BO14" i="5"/>
  <c r="BM14" i="5"/>
  <c r="BB14" i="5"/>
  <c r="AY14" i="5"/>
  <c r="AW14" i="5"/>
  <c r="AQ14" i="5"/>
  <c r="AT14" i="5" s="1"/>
  <c r="AP14" i="5"/>
  <c r="AO14" i="5"/>
  <c r="AI14" i="5"/>
  <c r="AJ14" i="5" s="1"/>
  <c r="AC14" i="5"/>
  <c r="AE14" i="5" s="1"/>
  <c r="AG14" i="5" s="1"/>
  <c r="BO13" i="5"/>
  <c r="BK13" i="5"/>
  <c r="AY13" i="5"/>
  <c r="AQ13" i="5"/>
  <c r="AT13" i="5" s="1"/>
  <c r="AP13" i="5"/>
  <c r="AO13" i="5"/>
  <c r="AI13" i="5"/>
  <c r="AJ13" i="5" s="1"/>
  <c r="AC13" i="5"/>
  <c r="AE13" i="5" s="1"/>
  <c r="AG13" i="5" s="1"/>
  <c r="BM12" i="5"/>
  <c r="AW12" i="5"/>
  <c r="AQ12" i="5"/>
  <c r="AT12" i="5" s="1"/>
  <c r="AP12" i="5"/>
  <c r="AO12" i="5"/>
  <c r="AI12" i="5"/>
  <c r="AJ12" i="5" s="1"/>
  <c r="AC12" i="5"/>
  <c r="AE12" i="5" s="1"/>
  <c r="AG12" i="5" s="1"/>
  <c r="BK11" i="5"/>
  <c r="BO11" i="5"/>
  <c r="BM11" i="5"/>
  <c r="BB11" i="5"/>
  <c r="AW11" i="5"/>
  <c r="AQ11" i="5"/>
  <c r="AT11" i="5" s="1"/>
  <c r="AP11" i="5"/>
  <c r="AO11" i="5"/>
  <c r="AI11" i="5"/>
  <c r="AJ11" i="5" s="1"/>
  <c r="AC11" i="5"/>
  <c r="AE11" i="5" s="1"/>
  <c r="AG11" i="5" s="1"/>
  <c r="BK10" i="5"/>
  <c r="AY10" i="5"/>
  <c r="AQ10" i="5"/>
  <c r="AT10" i="5" s="1"/>
  <c r="AP10" i="5"/>
  <c r="AO10" i="5"/>
  <c r="AI10" i="5"/>
  <c r="AJ10" i="5" s="1"/>
  <c r="AC10" i="5"/>
  <c r="AE10" i="5" s="1"/>
  <c r="AG10" i="5" s="1"/>
  <c r="BM9" i="5"/>
  <c r="BK9" i="5"/>
  <c r="BB9" i="5"/>
  <c r="AW9" i="5"/>
  <c r="AQ9" i="5"/>
  <c r="AT9" i="5" s="1"/>
  <c r="AP9" i="5"/>
  <c r="AO9" i="5"/>
  <c r="AI9" i="5"/>
  <c r="AJ9" i="5" s="1"/>
  <c r="AC9" i="5"/>
  <c r="AE9" i="5" s="1"/>
  <c r="AG9" i="5" s="1"/>
  <c r="BO8" i="5"/>
  <c r="BM8" i="5"/>
  <c r="BK8" i="5"/>
  <c r="BB8" i="5"/>
  <c r="AY8" i="5"/>
  <c r="AW8" i="5"/>
  <c r="AQ8" i="5"/>
  <c r="AT8" i="5" s="1"/>
  <c r="AP8" i="5"/>
  <c r="AO8" i="5"/>
  <c r="AI8" i="5"/>
  <c r="AJ8" i="5" s="1"/>
  <c r="AC8" i="5"/>
  <c r="AE8" i="5" s="1"/>
  <c r="AG8" i="5" s="1"/>
  <c r="BO7" i="5"/>
  <c r="BK7" i="5"/>
  <c r="BB7" i="5"/>
  <c r="AY7" i="5"/>
  <c r="AQ7" i="5"/>
  <c r="AT7" i="5" s="1"/>
  <c r="AP7" i="5"/>
  <c r="AO7" i="5"/>
  <c r="AI7" i="5"/>
  <c r="AJ7" i="5" s="1"/>
  <c r="AC7" i="5"/>
  <c r="AE7" i="5" s="1"/>
  <c r="AG7" i="5" s="1"/>
  <c r="AQ6" i="5"/>
  <c r="AT6" i="5" s="1"/>
  <c r="AP6" i="5"/>
  <c r="AO6" i="5"/>
  <c r="AI6" i="5"/>
  <c r="AJ6" i="5" s="1"/>
  <c r="AC6" i="5"/>
  <c r="AE6" i="5" s="1"/>
  <c r="AG6" i="5" s="1"/>
  <c r="BO5" i="5"/>
  <c r="BM5" i="5"/>
  <c r="BK5" i="5"/>
  <c r="BB5" i="5"/>
  <c r="AY5" i="5"/>
  <c r="AW5" i="5"/>
  <c r="AQ5" i="5"/>
  <c r="AT5" i="5" s="1"/>
  <c r="AP5" i="5"/>
  <c r="AO5" i="5"/>
  <c r="AI5" i="5"/>
  <c r="AJ5" i="5" s="1"/>
  <c r="AC5" i="5"/>
  <c r="AE5" i="5" s="1"/>
  <c r="AG5" i="5" s="1"/>
  <c r="BK4" i="5"/>
  <c r="AW4" i="5"/>
  <c r="AQ4" i="5"/>
  <c r="AT4" i="5" s="1"/>
  <c r="AP4" i="5"/>
  <c r="AO4" i="5"/>
  <c r="AI4" i="5"/>
  <c r="AJ4" i="5" s="1"/>
  <c r="AC4" i="5"/>
  <c r="AE4" i="5" s="1"/>
  <c r="AG4" i="5" s="1"/>
  <c r="BM3" i="5"/>
  <c r="BK3" i="5"/>
  <c r="BB3" i="5"/>
  <c r="AW3" i="5"/>
  <c r="AQ3" i="5"/>
  <c r="AT3" i="5" s="1"/>
  <c r="AP3" i="5"/>
  <c r="AO3" i="5"/>
  <c r="AI3" i="5"/>
  <c r="AJ3" i="5" s="1"/>
  <c r="AC3" i="5"/>
  <c r="AE3" i="5" s="1"/>
  <c r="AG3" i="5" s="1"/>
  <c r="BO2" i="5"/>
  <c r="BM2" i="5"/>
  <c r="BK2" i="5"/>
  <c r="BB2" i="5"/>
  <c r="AY2" i="5"/>
  <c r="AW2" i="5"/>
  <c r="AQ2" i="5"/>
  <c r="AT2" i="5" s="1"/>
  <c r="AP2" i="5"/>
  <c r="AO2" i="5"/>
  <c r="AI2" i="5"/>
  <c r="AJ2" i="5" s="1"/>
  <c r="AC2" i="5"/>
  <c r="AE2" i="5" s="1"/>
  <c r="AG2" i="5" s="1"/>
  <c r="BP5" i="5" l="1"/>
  <c r="BT5" i="5" s="1"/>
  <c r="BP21" i="5"/>
  <c r="BQ21" i="5" s="1"/>
  <c r="BC5" i="5"/>
  <c r="AK16" i="5"/>
  <c r="AK21" i="5"/>
  <c r="AK5" i="5"/>
  <c r="AK10" i="5"/>
  <c r="BP14" i="5"/>
  <c r="BT14" i="5" s="1"/>
  <c r="BP20" i="5"/>
  <c r="BC21" i="5"/>
  <c r="BP2" i="5"/>
  <c r="BT2" i="5" s="1"/>
  <c r="BP8" i="5"/>
  <c r="BT8" i="5" s="1"/>
  <c r="AK14" i="5"/>
  <c r="BP15" i="5"/>
  <c r="BT15" i="5" s="1"/>
  <c r="BP18" i="5"/>
  <c r="BT18" i="5" s="1"/>
  <c r="BC20" i="5"/>
  <c r="BC2" i="5"/>
  <c r="BC8" i="5"/>
  <c r="BC15" i="5"/>
  <c r="BC18" i="5"/>
  <c r="AK12" i="5"/>
  <c r="AK4" i="5"/>
  <c r="BP11" i="5"/>
  <c r="BT11" i="5" s="1"/>
  <c r="BO6" i="5"/>
  <c r="AY6" i="5"/>
  <c r="BM16" i="5"/>
  <c r="AW16" i="5"/>
  <c r="BO22" i="5"/>
  <c r="AY22" i="5"/>
  <c r="BM22" i="5"/>
  <c r="AW22" i="5"/>
  <c r="AK3" i="5"/>
  <c r="AY4" i="5"/>
  <c r="AW6" i="5"/>
  <c r="AK9" i="5"/>
  <c r="BB10" i="5"/>
  <c r="BB12" i="5"/>
  <c r="BK12" i="5"/>
  <c r="BM13" i="5"/>
  <c r="AW13" i="5"/>
  <c r="BB16" i="5"/>
  <c r="AK22" i="5"/>
  <c r="AK2" i="5"/>
  <c r="BO3" i="5"/>
  <c r="AY3" i="5"/>
  <c r="BC3" i="5" s="1"/>
  <c r="BB4" i="5"/>
  <c r="BM4" i="5"/>
  <c r="BB6" i="5"/>
  <c r="BK6" i="5"/>
  <c r="BM7" i="5"/>
  <c r="AW7" i="5"/>
  <c r="BC7" i="5" s="1"/>
  <c r="BO9" i="5"/>
  <c r="AY9" i="5"/>
  <c r="BC9" i="5" s="1"/>
  <c r="AY11" i="5"/>
  <c r="BC11" i="5" s="1"/>
  <c r="BB13" i="5"/>
  <c r="BC14" i="5"/>
  <c r="AK15" i="5"/>
  <c r="BK16" i="5"/>
  <c r="BP17" i="5"/>
  <c r="BT17" i="5" s="1"/>
  <c r="AK18" i="5"/>
  <c r="BO19" i="5"/>
  <c r="AY19" i="5"/>
  <c r="BM19" i="5"/>
  <c r="AW19" i="5"/>
  <c r="AK7" i="5"/>
  <c r="AK8" i="5"/>
  <c r="BM10" i="5"/>
  <c r="AW10" i="5"/>
  <c r="AK11" i="5"/>
  <c r="BO4" i="5"/>
  <c r="AK6" i="5"/>
  <c r="BM6" i="5"/>
  <c r="BO10" i="5"/>
  <c r="BO12" i="5"/>
  <c r="AY12" i="5"/>
  <c r="AK13" i="5"/>
  <c r="BO16" i="5"/>
  <c r="AK17" i="5"/>
  <c r="BC17" i="5"/>
  <c r="AK19" i="5"/>
  <c r="AK20" i="5"/>
  <c r="BB22" i="5"/>
  <c r="BK22" i="5"/>
  <c r="BC10" i="5" l="1"/>
  <c r="BP13" i="5"/>
  <c r="BT13" i="5" s="1"/>
  <c r="BP7" i="5"/>
  <c r="BQ7" i="5" s="1"/>
  <c r="BP9" i="5"/>
  <c r="BQ9" i="5" s="1"/>
  <c r="BQ14" i="5"/>
  <c r="BC12" i="5"/>
  <c r="BQ11" i="5"/>
  <c r="BQ18" i="5"/>
  <c r="BQ2" i="5"/>
  <c r="BQ20" i="5"/>
  <c r="BC4" i="5"/>
  <c r="BP22" i="5"/>
  <c r="BT22" i="5" s="1"/>
  <c r="BP19" i="5"/>
  <c r="BT19" i="5" s="1"/>
  <c r="BP16" i="5"/>
  <c r="BT16" i="5" s="1"/>
  <c r="BP4" i="5"/>
  <c r="BT4" i="5" s="1"/>
  <c r="BQ15" i="5"/>
  <c r="BT21" i="5"/>
  <c r="BQ8" i="5"/>
  <c r="BC22" i="5"/>
  <c r="BP10" i="5"/>
  <c r="BT10" i="5" s="1"/>
  <c r="BP3" i="5"/>
  <c r="BT3" i="5" s="1"/>
  <c r="BP12" i="5"/>
  <c r="BT12" i="5" s="1"/>
  <c r="BP6" i="5"/>
  <c r="BT6" i="5" s="1"/>
  <c r="BT20" i="5"/>
  <c r="BQ17" i="5"/>
  <c r="BC6" i="5"/>
  <c r="BQ5" i="5"/>
  <c r="BC19" i="5"/>
  <c r="BC13" i="5"/>
  <c r="BQ13" i="5" s="1"/>
  <c r="BC16" i="5"/>
  <c r="BX21" i="5"/>
  <c r="BT7" i="5" l="1"/>
  <c r="BX5" i="5"/>
  <c r="BX20" i="5"/>
  <c r="BX11" i="5"/>
  <c r="BX8" i="5"/>
  <c r="BX15" i="5"/>
  <c r="BX7" i="5"/>
  <c r="BX17" i="5"/>
  <c r="BX2" i="5"/>
  <c r="BX14" i="5"/>
  <c r="BT9" i="5"/>
  <c r="BX18" i="5"/>
  <c r="BQ4" i="5"/>
  <c r="BQ10" i="5"/>
  <c r="BQ16" i="5"/>
  <c r="BQ6" i="5"/>
  <c r="BQ19" i="5"/>
  <c r="BQ22" i="5"/>
  <c r="BQ3" i="5"/>
  <c r="BQ12" i="5"/>
  <c r="BX13" i="5"/>
  <c r="BX9" i="5"/>
  <c r="BX16" i="5" l="1"/>
  <c r="BX22" i="5"/>
  <c r="BX4" i="5"/>
  <c r="BX6" i="5"/>
  <c r="BX10" i="5"/>
  <c r="BX12" i="5"/>
  <c r="BX19" i="5"/>
  <c r="BX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<sst xmlns="http://schemas.openxmlformats.org/spreadsheetml/2006/main" count="349" uniqueCount="119">
  <si>
    <t>CODI Dining Chair Cushions 3LY Uk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</si>
  <si>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</si>
  <si>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</si>
  <si>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</si>
  <si>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</si>
  <si>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</si>
  <si>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</si>
  <si>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</si>
  <si>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</si>
  <si>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</si>
  <si>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</si>
  <si>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</si>
  <si>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</si>
  <si>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</si>
  <si>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</si>
  <si>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</si>
  <si>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</si>
  <si>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</si>
  <si>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</si>
  <si>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</si>
  <si>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</si>
  <si>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</si>
  <si>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</si>
  <si>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</si>
  <si>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</si>
  <si>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</si>
  <si>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</si>
  <si>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</si>
  <si>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</si>
  <si>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</si>
  <si>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</si>
  <si>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</si>
  <si>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</si>
  <si>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</si>
  <si>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</si>
  <si>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</si>
  <si>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</si>
  <si>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</si>
  <si>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</si>
  <si>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</si>
  <si>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</si>
  <si>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</si>
  <si>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</si>
  <si>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</si>
  <si>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</si>
  <si>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</si>
  <si>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</si>
  <si>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</si>
  <si>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</si>
  <si>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</si>
  <si>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</si>
  <si>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</si>
  <si>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</si>
  <si>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</si>
  <si>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</si>
  <si>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</si>
  <si>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</si>
  <si>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</si>
  <si>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</si>
  <si>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</si>
  <si>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</si>
  <si>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</si>
  <si>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</si>
  <si>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</si>
  <si>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</si>
  <si>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</si>
  <si>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</si>
  <si>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</si>
  <si>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</si>
  <si>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</si>
  <si>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</si>
  <si>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</si>
  <si>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</si>
  <si>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</si>
  <si>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</si>
  <si>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</si>
  <si>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</si>
  <si>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</si>
  <si>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</si>
  <si>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r>
      <rPr>
        <sz val="11"/>
        <rFont val="Calibri"/>
        <family val="2"/>
      </rP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fabric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 xml:space="preserve">water repellant </t>
    </r>
    <r>
      <rPr>
        <sz val="11"/>
        <rFont val="宋体"/>
        <family val="3"/>
        <charset val="134"/>
      </rPr>
      <t>），</t>
    </r>
    <r>
      <rPr>
        <sz val="11"/>
        <rFont val="Calibri"/>
        <family val="2"/>
      </rPr>
      <t>50% shredded foam+10%memory foam+40% soft fiber fill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inside liner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taffta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4pcs 1cm dia round tack on the face.Inner: 25D regular foam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1" grey foam bonding 0.5”blue foam</t>
    </r>
    <r>
      <rPr>
        <sz val="11"/>
        <rFont val="宋体"/>
        <family val="3"/>
        <charset val="134"/>
      </rPr>
      <t>）</t>
    </r>
    <r>
      <rPr>
        <sz val="11"/>
        <rFont val="Calibri"/>
        <family val="2"/>
      </rPr>
      <t>.Back: Anti-slip fabric</t>
    </r>
    <r>
      <rPr>
        <sz val="11"/>
        <rFont val="宋体"/>
        <family val="3"/>
        <charset val="134"/>
      </rPr>
      <t>；</t>
    </r>
    <r>
      <rPr>
        <sz val="11"/>
        <rFont val="Calibri"/>
        <family val="2"/>
      </rPr>
      <t>22" zipper closure.Packaging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compressed, Rolled up, vinyl bag with insert</t>
    </r>
  </si>
  <si>
    <t>100% polyester</t>
  </si>
  <si>
    <t xml:space="preserve"> 16.5x16.5x3"-2pk</t>
  </si>
  <si>
    <t>Grey</t>
  </si>
  <si>
    <t>Piece</t>
  </si>
  <si>
    <t>Compressed/Knocked Down</t>
  </si>
  <si>
    <t xml:space="preserve"> 9404.90.90</t>
  </si>
  <si>
    <t>Default</t>
  </si>
  <si>
    <r>
      <rPr>
        <sz val="11"/>
        <rFont val="Calibri"/>
        <family val="2"/>
      </rP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fabric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 xml:space="preserve">water repellant </t>
    </r>
    <r>
      <rPr>
        <sz val="11"/>
        <rFont val="微软雅黑"/>
        <family val="2"/>
        <charset val="134"/>
      </rPr>
      <t>），</t>
    </r>
    <r>
      <rPr>
        <sz val="11"/>
        <rFont val="Calibri"/>
        <family val="2"/>
      </rPr>
      <t>50% shredded foam+10%memory foam+40% soft fiber fill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inside liner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taffta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 xml:space="preserve"> 4pcs 1cm dia round tack on the face.Inner: 25D regular foam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>1" grey foam bonding 0.5”blue foam</t>
    </r>
    <r>
      <rPr>
        <sz val="11"/>
        <rFont val="微软雅黑"/>
        <family val="2"/>
        <charset val="134"/>
      </rPr>
      <t>）</t>
    </r>
    <r>
      <rPr>
        <sz val="11"/>
        <rFont val="Calibri"/>
        <family val="2"/>
      </rPr>
      <t>.Back: Anti-slip fabric</t>
    </r>
    <r>
      <rPr>
        <sz val="11"/>
        <rFont val="微软雅黑"/>
        <family val="2"/>
        <charset val="134"/>
      </rPr>
      <t>；</t>
    </r>
    <r>
      <rPr>
        <sz val="11"/>
        <rFont val="Calibri"/>
        <family val="2"/>
      </rPr>
      <t>22" zipper closure.Packaging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compressed, Rolled up, vinyl bag with insert</t>
    </r>
  </si>
  <si>
    <t>Beige</t>
  </si>
  <si>
    <t>Navy</t>
  </si>
  <si>
    <r>
      <rPr>
        <sz val="11"/>
        <rFont val="Calibri"/>
        <family val="2"/>
      </rP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fabric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 xml:space="preserve">water repellant </t>
    </r>
    <r>
      <rPr>
        <sz val="11"/>
        <rFont val="宋体"/>
        <family val="3"/>
        <charset val="134"/>
      </rPr>
      <t>）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50% shredded foam+10%memory foam+40% soft fiber fill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inside liner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taffta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 xml:space="preserve"> 4pcs 1cm dia round tack on the face.Inner: 25D regular foam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>1" grey foam bonding 0.5”blue foam</t>
    </r>
    <r>
      <rPr>
        <sz val="11"/>
        <rFont val="微软雅黑"/>
        <family val="2"/>
        <charset val="134"/>
      </rPr>
      <t>）</t>
    </r>
    <r>
      <rPr>
        <sz val="11"/>
        <rFont val="Calibri"/>
        <family val="2"/>
      </rPr>
      <t>.Back: Anti-slip fabric</t>
    </r>
    <r>
      <rPr>
        <sz val="11"/>
        <rFont val="微软雅黑"/>
        <family val="2"/>
        <charset val="134"/>
      </rPr>
      <t>；</t>
    </r>
    <r>
      <rPr>
        <sz val="11"/>
        <rFont val="Calibri"/>
        <family val="2"/>
      </rPr>
      <t>22" zipper closure.Packaging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compressed, Rolled up, vinyl bag with insert</t>
    </r>
  </si>
  <si>
    <t>Sage</t>
  </si>
  <si>
    <t>Brown</t>
  </si>
  <si>
    <t>Black</t>
  </si>
  <si>
    <t>Wine</t>
  </si>
  <si>
    <t>16.5x16.5x3"-4pk</t>
  </si>
  <si>
    <t>16.5x16.5x3"-6pk</t>
  </si>
  <si>
    <t>Face：100% polyester fabric（加防泼水助剂），50% shredded foam+10%memory foam+40% soft fiber fill，inside liner：100% polyester taffta， 4pcs 1cm dia round tack on the face.Inner: 25D regular foam（1" grey foam bonding 0.5”blue foam）.Back: Anti-slip fabric；22" zipper closure.Packaging：compressed, Rolled up, vinyl bag with insert</t>
  </si>
  <si>
    <t>COD31-1679UK</t>
    <phoneticPr fontId="17" type="noConversion"/>
  </si>
  <si>
    <t>COD31-1680UK</t>
    <phoneticPr fontId="17" type="noConversion"/>
  </si>
  <si>
    <t>COD31-1681UK</t>
    <phoneticPr fontId="17" type="noConversion"/>
  </si>
  <si>
    <t>COD31-1682UK</t>
  </si>
  <si>
    <t>COD31-1683UK</t>
  </si>
  <si>
    <t>COD31-1684UK</t>
  </si>
  <si>
    <t>COD31-1685UK</t>
  </si>
  <si>
    <t>COD31-1686UK</t>
  </si>
  <si>
    <t>COD31-1687UK</t>
  </si>
  <si>
    <t>COD31-1688UK</t>
  </si>
  <si>
    <t>COD31-1689UK</t>
  </si>
  <si>
    <t>COD31-1690UK</t>
  </si>
  <si>
    <t>COD31-1691UK</t>
  </si>
  <si>
    <t>COD31-1692UK</t>
  </si>
  <si>
    <t>COD31-1693UK</t>
  </si>
  <si>
    <t>COD31-1694UK</t>
  </si>
  <si>
    <t>COD31-1695UK</t>
  </si>
  <si>
    <t>COD31-1696UK</t>
  </si>
  <si>
    <t>COD31-1697UK</t>
  </si>
  <si>
    <t>COD31-1698UK</t>
  </si>
  <si>
    <t>COD31-1699UK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</si>
</sst>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.0%"/>
    <numFmt numFmtId="178" formatCode="_ * #,##0_ ;_ * \-#,##0_ ;_ * &quot;-&quot;??_ ;_ @_ "/>
    <numFmt numFmtId="179" formatCode="&quot;$&quot;#,##0.00"/>
    <numFmt numFmtId="180" formatCode="0.0"/>
    <numFmt numFmtId="181" formatCode="0.000"/>
    <numFmt numFmtId="182" formatCode="&quot;$&quot;#,##0.0000"/>
    <numFmt numFmtId="183" formatCode="[$$-481]#,##0.00_);[Red]\([$$-481]#,##0.00\)"/>
    <numFmt numFmtId="184" formatCode="&quot;$&quot;#,##0.00_);\(&quot;$&quot;#,##0.00\)"/>
  </numFmts>
  <fonts count="18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sz val="8"/>
      <name val="Arial"/>
      <family val="2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3" tint="0.899929807428205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183" fontId="0" fillId="0" borderId="0"/>
    <xf numFmtId="43" fontId="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83" fontId="1" fillId="0" borderId="0"/>
    <xf numFmtId="183" fontId="7" fillId="0" borderId="0"/>
    <xf numFmtId="183" fontId="1" fillId="0" borderId="0"/>
    <xf numFmtId="183" fontId="4" fillId="0" borderId="0"/>
    <xf numFmtId="183" fontId="4" fillId="0" borderId="0"/>
    <xf numFmtId="183" fontId="1" fillId="0" borderId="0"/>
    <xf numFmtId="183" fontId="2" fillId="0" borderId="0"/>
    <xf numFmtId="183" fontId="1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/>
    <xf numFmtId="183" fontId="2" fillId="0" borderId="0">
      <alignment vertical="center"/>
    </xf>
    <xf numFmtId="183" fontId="2" fillId="0" borderId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83" fontId="1" fillId="0" borderId="0"/>
    <xf numFmtId="183" fontId="1" fillId="0" borderId="0"/>
    <xf numFmtId="183" fontId="1" fillId="0" borderId="0"/>
  </cellStyleXfs>
  <cellXfs count="84">
    <xf numFmtId="183" fontId="0" fillId="0" borderId="0" xfId="0"/>
    <xf numFmtId="178" fontId="3" fillId="0" borderId="3" xfId="1" applyNumberFormat="1" applyFont="1" applyFill="1" applyBorder="1" applyAlignment="1">
      <alignment horizontal="center" vertical="center" wrapText="1"/>
    </xf>
    <xf numFmtId="183" fontId="7" fillId="0" borderId="0" xfId="4" applyAlignment="1">
      <alignment vertical="center"/>
    </xf>
    <xf numFmtId="183" fontId="7" fillId="0" borderId="0" xfId="4"/>
    <xf numFmtId="183" fontId="7" fillId="0" borderId="0" xfId="4" applyAlignment="1">
      <alignment horizontal="center" wrapText="1"/>
    </xf>
    <xf numFmtId="183" fontId="7" fillId="0" borderId="0" xfId="4" applyAlignment="1">
      <alignment wrapText="1"/>
    </xf>
    <xf numFmtId="179" fontId="7" fillId="0" borderId="0" xfId="4" applyNumberFormat="1" applyAlignment="1">
      <alignment wrapText="1"/>
    </xf>
    <xf numFmtId="1" fontId="7" fillId="0" borderId="0" xfId="4" applyNumberFormat="1" applyAlignment="1">
      <alignment wrapText="1"/>
    </xf>
    <xf numFmtId="180" fontId="7" fillId="0" borderId="0" xfId="4" applyNumberFormat="1" applyAlignment="1">
      <alignment wrapText="1"/>
    </xf>
    <xf numFmtId="4" fontId="7" fillId="0" borderId="0" xfId="4" applyNumberFormat="1" applyAlignment="1">
      <alignment wrapText="1"/>
    </xf>
    <xf numFmtId="2" fontId="7" fillId="0" borderId="0" xfId="4" applyNumberFormat="1" applyAlignment="1">
      <alignment wrapText="1"/>
    </xf>
    <xf numFmtId="10" fontId="7" fillId="0" borderId="0" xfId="4" applyNumberFormat="1" applyAlignment="1">
      <alignment wrapText="1"/>
    </xf>
    <xf numFmtId="181" fontId="7" fillId="0" borderId="0" xfId="4" applyNumberFormat="1" applyAlignment="1">
      <alignment wrapText="1"/>
    </xf>
    <xf numFmtId="182" fontId="7" fillId="0" borderId="0" xfId="4" applyNumberFormat="1" applyAlignment="1">
      <alignment wrapText="1"/>
    </xf>
    <xf numFmtId="183" fontId="6" fillId="0" borderId="3" xfId="4" applyFont="1" applyBorder="1" applyAlignment="1">
      <alignment horizontal="center" wrapText="1"/>
    </xf>
    <xf numFmtId="183" fontId="6" fillId="9" borderId="3" xfId="4" applyFont="1" applyFill="1" applyBorder="1" applyAlignment="1">
      <alignment horizontal="center" wrapText="1"/>
    </xf>
    <xf numFmtId="183" fontId="5" fillId="9" borderId="3" xfId="4" applyFont="1" applyFill="1" applyBorder="1" applyAlignment="1">
      <alignment horizontal="center" wrapText="1"/>
    </xf>
    <xf numFmtId="183" fontId="5" fillId="3" borderId="3" xfId="4" applyFont="1" applyFill="1" applyBorder="1" applyAlignment="1">
      <alignment horizontal="center" wrapText="1"/>
    </xf>
    <xf numFmtId="183" fontId="6" fillId="3" borderId="3" xfId="4" applyFont="1" applyFill="1" applyBorder="1" applyAlignment="1">
      <alignment horizontal="center" wrapText="1"/>
    </xf>
    <xf numFmtId="1" fontId="6" fillId="0" borderId="3" xfId="4" applyNumberFormat="1" applyFont="1" applyBorder="1" applyAlignment="1">
      <alignment horizontal="center" wrapText="1"/>
    </xf>
    <xf numFmtId="179" fontId="6" fillId="5" borderId="3" xfId="4" applyNumberFormat="1" applyFont="1" applyFill="1" applyBorder="1" applyAlignment="1">
      <alignment wrapText="1"/>
    </xf>
    <xf numFmtId="4" fontId="6" fillId="5" borderId="3" xfId="4" applyNumberFormat="1" applyFont="1" applyFill="1" applyBorder="1" applyAlignment="1">
      <alignment wrapText="1"/>
    </xf>
    <xf numFmtId="2" fontId="6" fillId="5" borderId="3" xfId="4" applyNumberFormat="1" applyFont="1" applyFill="1" applyBorder="1" applyAlignment="1">
      <alignment wrapText="1"/>
    </xf>
    <xf numFmtId="179" fontId="8" fillId="10" borderId="3" xfId="5" applyNumberFormat="1" applyFont="1" applyFill="1" applyBorder="1" applyAlignment="1">
      <alignment wrapText="1"/>
    </xf>
    <xf numFmtId="183" fontId="5" fillId="0" borderId="3" xfId="4" applyFont="1" applyBorder="1" applyAlignment="1">
      <alignment horizontal="center" wrapText="1"/>
    </xf>
    <xf numFmtId="180" fontId="6" fillId="0" borderId="3" xfId="4" applyNumberFormat="1" applyFont="1" applyBorder="1" applyAlignment="1">
      <alignment horizontal="center" wrapText="1"/>
    </xf>
    <xf numFmtId="181" fontId="8" fillId="0" borderId="3" xfId="5" applyNumberFormat="1" applyFont="1" applyBorder="1" applyAlignment="1">
      <alignment wrapText="1"/>
    </xf>
    <xf numFmtId="2" fontId="9" fillId="0" borderId="3" xfId="5" applyNumberFormat="1" applyFont="1" applyBorder="1" applyAlignment="1">
      <alignment wrapText="1"/>
    </xf>
    <xf numFmtId="1" fontId="8" fillId="0" borderId="3" xfId="5" applyNumberFormat="1" applyFont="1" applyBorder="1" applyAlignment="1">
      <alignment wrapText="1"/>
    </xf>
    <xf numFmtId="179" fontId="8" fillId="0" borderId="3" xfId="5" applyNumberFormat="1" applyFont="1" applyBorder="1" applyAlignment="1">
      <alignment wrapText="1"/>
    </xf>
    <xf numFmtId="10" fontId="6" fillId="0" borderId="3" xfId="4" applyNumberFormat="1" applyFont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180" fontId="6" fillId="6" borderId="3" xfId="4" applyNumberFormat="1" applyFont="1" applyFill="1" applyBorder="1" applyAlignment="1">
      <alignment horizontal="center" wrapText="1"/>
    </xf>
    <xf numFmtId="1" fontId="8" fillId="6" borderId="3" xfId="5" applyNumberFormat="1" applyFont="1" applyFill="1" applyBorder="1" applyAlignment="1">
      <alignment wrapText="1"/>
    </xf>
    <xf numFmtId="2" fontId="8" fillId="6" borderId="3" xfId="5" applyNumberFormat="1" applyFont="1" applyFill="1" applyBorder="1" applyAlignment="1">
      <alignment wrapText="1"/>
    </xf>
    <xf numFmtId="2" fontId="6" fillId="6" borderId="3" xfId="4" applyNumberFormat="1" applyFont="1" applyFill="1" applyBorder="1" applyAlignment="1">
      <alignment horizontal="center" wrapText="1"/>
    </xf>
    <xf numFmtId="10" fontId="6" fillId="6" borderId="3" xfId="4" applyNumberFormat="1" applyFont="1" applyFill="1" applyBorder="1" applyAlignment="1">
      <alignment horizontal="center" wrapText="1"/>
    </xf>
    <xf numFmtId="10" fontId="6" fillId="7" borderId="3" xfId="4" applyNumberFormat="1" applyFont="1" applyFill="1" applyBorder="1" applyAlignment="1">
      <alignment horizontal="center" wrapText="1"/>
    </xf>
    <xf numFmtId="179" fontId="8" fillId="7" borderId="3" xfId="5" applyNumberFormat="1" applyFont="1" applyFill="1" applyBorder="1" applyAlignment="1">
      <alignment wrapText="1"/>
    </xf>
    <xf numFmtId="179" fontId="9" fillId="7" borderId="3" xfId="5" applyNumberFormat="1" applyFont="1" applyFill="1" applyBorder="1" applyAlignment="1">
      <alignment wrapText="1"/>
    </xf>
    <xf numFmtId="183" fontId="9" fillId="5" borderId="3" xfId="5" applyFont="1" applyFill="1" applyBorder="1" applyAlignment="1">
      <alignment wrapText="1"/>
    </xf>
    <xf numFmtId="179" fontId="8" fillId="5" borderId="3" xfId="5" applyNumberFormat="1" applyFont="1" applyFill="1" applyBorder="1" applyAlignment="1">
      <alignment wrapText="1"/>
    </xf>
    <xf numFmtId="179" fontId="9" fillId="5" borderId="3" xfId="5" applyNumberFormat="1" applyFont="1" applyFill="1" applyBorder="1" applyAlignment="1">
      <alignment wrapText="1"/>
    </xf>
    <xf numFmtId="10" fontId="6" fillId="5" borderId="3" xfId="4" applyNumberFormat="1" applyFont="1" applyFill="1" applyBorder="1" applyAlignment="1">
      <alignment horizontal="center" wrapText="1"/>
    </xf>
    <xf numFmtId="179" fontId="8" fillId="8" borderId="3" xfId="5" applyNumberFormat="1" applyFont="1" applyFill="1" applyBorder="1" applyAlignment="1">
      <alignment wrapText="1"/>
    </xf>
    <xf numFmtId="10" fontId="8" fillId="8" borderId="3" xfId="5" applyNumberFormat="1" applyFont="1" applyFill="1" applyBorder="1" applyAlignment="1">
      <alignment wrapText="1"/>
    </xf>
    <xf numFmtId="10" fontId="8" fillId="2" borderId="3" xfId="5" applyNumberFormat="1" applyFont="1" applyFill="1" applyBorder="1" applyAlignment="1">
      <alignment wrapText="1"/>
    </xf>
    <xf numFmtId="10" fontId="9" fillId="8" borderId="3" xfId="5" applyNumberFormat="1" applyFont="1" applyFill="1" applyBorder="1" applyAlignment="1">
      <alignment wrapText="1"/>
    </xf>
    <xf numFmtId="183" fontId="7" fillId="0" borderId="3" xfId="4" applyBorder="1" applyAlignment="1">
      <alignment horizontal="center" vertical="center" wrapText="1"/>
    </xf>
    <xf numFmtId="183" fontId="7" fillId="0" borderId="3" xfId="4" applyBorder="1" applyAlignment="1">
      <alignment vertical="center" wrapText="1"/>
    </xf>
    <xf numFmtId="183" fontId="7" fillId="0" borderId="3" xfId="4" applyNumberFormat="1" applyBorder="1" applyAlignment="1">
      <alignment vertical="center" wrapText="1"/>
    </xf>
    <xf numFmtId="183" fontId="7" fillId="0" borderId="3" xfId="4" applyNumberFormat="1" applyBorder="1" applyAlignment="1">
      <alignment vertical="center" wrapText="1"/>
    </xf>
    <xf numFmtId="178" fontId="10" fillId="0" borderId="1" xfId="1" applyNumberFormat="1" applyFont="1" applyFill="1" applyBorder="1" applyAlignment="1"/>
    <xf numFmtId="178" fontId="11" fillId="0" borderId="4" xfId="0" applyNumberFormat="1" applyFont="1" applyBorder="1"/>
    <xf numFmtId="183" fontId="12" fillId="0" borderId="3" xfId="4" applyFont="1" applyBorder="1" applyAlignment="1">
      <alignment horizontal="center" vertical="center" wrapText="1"/>
    </xf>
    <xf numFmtId="4" fontId="12" fillId="0" borderId="2" xfId="4" applyNumberFormat="1" applyFont="1" applyBorder="1" applyAlignment="1">
      <alignment horizontal="center" vertical="center"/>
    </xf>
    <xf numFmtId="2" fontId="12" fillId="0" borderId="2" xfId="4" applyNumberFormat="1" applyFont="1" applyBorder="1" applyAlignment="1">
      <alignment horizontal="center" vertical="center"/>
    </xf>
    <xf numFmtId="179" fontId="12" fillId="11" borderId="3" xfId="4" applyNumberFormat="1" applyFont="1" applyFill="1" applyBorder="1" applyAlignment="1">
      <alignment horizontal="center" vertical="center"/>
    </xf>
    <xf numFmtId="183" fontId="12" fillId="0" borderId="3" xfId="4" applyFont="1" applyBorder="1" applyAlignment="1">
      <alignment horizontal="center" vertical="center"/>
    </xf>
    <xf numFmtId="180" fontId="12" fillId="0" borderId="3" xfId="4" applyNumberFormat="1" applyFont="1" applyBorder="1" applyAlignment="1">
      <alignment horizontal="center" vertical="center"/>
    </xf>
    <xf numFmtId="1" fontId="12" fillId="0" borderId="3" xfId="4" applyNumberFormat="1" applyFont="1" applyBorder="1" applyAlignment="1">
      <alignment horizontal="center" vertical="center"/>
    </xf>
    <xf numFmtId="181" fontId="12" fillId="11" borderId="3" xfId="4" applyNumberFormat="1" applyFont="1" applyFill="1" applyBorder="1" applyAlignment="1">
      <alignment horizontal="center" vertical="center"/>
    </xf>
    <xf numFmtId="2" fontId="12" fillId="0" borderId="3" xfId="4" applyNumberFormat="1" applyFont="1" applyBorder="1" applyAlignment="1">
      <alignment horizontal="center" vertical="center"/>
    </xf>
    <xf numFmtId="1" fontId="12" fillId="11" borderId="3" xfId="4" applyNumberFormat="1" applyFont="1" applyFill="1" applyBorder="1" applyAlignment="1">
      <alignment horizontal="center" vertical="center"/>
    </xf>
    <xf numFmtId="3" fontId="12" fillId="0" borderId="3" xfId="4" applyNumberFormat="1" applyFont="1" applyBorder="1" applyAlignment="1">
      <alignment horizontal="center" vertical="center"/>
    </xf>
    <xf numFmtId="177" fontId="12" fillId="0" borderId="3" xfId="4" applyNumberFormat="1" applyFont="1" applyBorder="1" applyAlignment="1">
      <alignment horizontal="center" vertical="center"/>
    </xf>
    <xf numFmtId="2" fontId="12" fillId="11" borderId="3" xfId="4" applyNumberFormat="1" applyFont="1" applyFill="1" applyBorder="1" applyAlignment="1">
      <alignment horizontal="center" vertical="center"/>
    </xf>
    <xf numFmtId="10" fontId="12" fillId="0" borderId="3" xfId="4" applyNumberFormat="1" applyFont="1" applyBorder="1" applyAlignment="1">
      <alignment horizontal="center" vertical="center"/>
    </xf>
    <xf numFmtId="184" fontId="13" fillId="12" borderId="5" xfId="0" applyNumberFormat="1" applyFont="1" applyFill="1" applyBorder="1" applyAlignment="1">
      <alignment horizontal="center" vertical="center" wrapText="1"/>
    </xf>
    <xf numFmtId="2" fontId="13" fillId="13" borderId="4" xfId="0" applyNumberFormat="1" applyFont="1" applyFill="1" applyBorder="1" applyAlignment="1">
      <alignment horizontal="center" vertical="center" wrapText="1"/>
    </xf>
    <xf numFmtId="179" fontId="12" fillId="0" borderId="3" xfId="4" applyNumberFormat="1" applyFont="1" applyBorder="1" applyAlignment="1">
      <alignment horizontal="center" vertical="center"/>
    </xf>
    <xf numFmtId="10" fontId="12" fillId="11" borderId="3" xfId="4" applyNumberFormat="1" applyFont="1" applyFill="1" applyBorder="1" applyAlignment="1">
      <alignment horizontal="center" vertical="center"/>
    </xf>
    <xf numFmtId="176" fontId="13" fillId="13" borderId="6" xfId="0" applyNumberFormat="1" applyFont="1" applyFill="1" applyBorder="1" applyAlignment="1">
      <alignment horizontal="center" vertical="center"/>
    </xf>
    <xf numFmtId="179" fontId="12" fillId="0" borderId="0" xfId="4" applyNumberFormat="1" applyFont="1" applyAlignment="1">
      <alignment horizontal="center" vertical="center"/>
    </xf>
    <xf numFmtId="10" fontId="12" fillId="11" borderId="3" xfId="12" applyNumberFormat="1" applyFont="1" applyFill="1" applyBorder="1" applyAlignment="1">
      <alignment horizontal="center" vertical="center"/>
    </xf>
    <xf numFmtId="179" fontId="12" fillId="0" borderId="2" xfId="4" applyNumberFormat="1" applyFont="1" applyBorder="1" applyAlignment="1">
      <alignment horizontal="center" vertical="center"/>
    </xf>
    <xf numFmtId="183" fontId="7" fillId="0" borderId="3" xfId="4" applyBorder="1" applyAlignment="1">
      <alignment horizontal="center" wrapText="1"/>
    </xf>
    <xf numFmtId="183" fontId="7" fillId="0" borderId="3" xfId="4" applyBorder="1" applyAlignment="1">
      <alignment wrapText="1"/>
    </xf>
    <xf numFmtId="180" fontId="12" fillId="0" borderId="3" xfId="4" applyNumberFormat="1" applyFont="1" applyBorder="1" applyAlignment="1">
      <alignment horizontal="center" vertical="center" wrapText="1"/>
    </xf>
    <xf numFmtId="1" fontId="12" fillId="0" borderId="3" xfId="4" applyNumberFormat="1" applyFont="1" applyBorder="1" applyAlignment="1">
      <alignment horizontal="center" vertical="center" wrapText="1"/>
    </xf>
    <xf numFmtId="2" fontId="12" fillId="0" borderId="3" xfId="4" applyNumberFormat="1" applyFont="1" applyBorder="1" applyAlignment="1">
      <alignment horizontal="center" vertical="center" wrapText="1"/>
    </xf>
    <xf numFmtId="179" fontId="12" fillId="0" borderId="3" xfId="4" applyNumberFormat="1" applyFont="1" applyBorder="1" applyAlignment="1">
      <alignment horizontal="center" vertical="center" wrapText="1"/>
    </xf>
    <xf numFmtId="179" fontId="12" fillId="4" borderId="2" xfId="4" applyNumberFormat="1" applyFont="1" applyFill="1" applyBorder="1" applyAlignment="1">
      <alignment horizontal="center" vertical="center" wrapText="1"/>
    </xf>
    <xf numFmtId="183" fontId="1" fillId="0" borderId="3" xfId="0" applyFont="1" applyBorder="1"/>
  </cellXfs>
  <cellStyles count="28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Normal_West End Quote Sheet for Fred Meyer20090804-Hellen" xfId="10"/>
    <cellStyle name="Percent 17" xfId="11"/>
    <cellStyle name="Percent 2" xfId="12"/>
    <cellStyle name="Percent 2 2 2" xfId="13"/>
    <cellStyle name="Style 1" xfId="14"/>
    <cellStyle name="百分比 2" xfId="15"/>
    <cellStyle name="百分比 2 2" xfId="16"/>
    <cellStyle name="百分比 3" xfId="17"/>
    <cellStyle name="百分比 5" xfId="18"/>
    <cellStyle name="常规" xfId="0" builtinId="0"/>
    <cellStyle name="常规 18" xfId="19"/>
    <cellStyle name="常规 2" xfId="20"/>
    <cellStyle name="常规 3" xfId="21"/>
    <cellStyle name="货币 2" xfId="22"/>
    <cellStyle name="货币 3" xfId="23"/>
    <cellStyle name="千位分隔" xfId="1" builtinId="3"/>
    <cellStyle name="千位分隔 4" xfId="24"/>
    <cellStyle name="样式 1 2" xfId="25"/>
    <cellStyle name="样式 1 2 2" xfId="26"/>
    <cellStyle name="样式 1 5" xfId="27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mazon%20FBA%20CODI%20Dining%20Chair%20Cushions%203LY%20Uk%20commitment-New%20listing%203.2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Formulas"/>
      <sheetName val="Dining 3LY Uk "/>
      <sheetName val="History email"/>
      <sheetName val="Quote Sheet"/>
    </sheetNames>
    <sheetDataSet>
      <sheetData sheetId="0" refreshError="1"/>
      <sheetData sheetId="1" refreshError="1"/>
      <sheetData sheetId="2" refreshError="1"/>
      <sheetData sheetId="3">
        <row r="3">
          <cell r="B3">
            <v>0.625</v>
          </cell>
          <cell r="C3">
            <v>15</v>
          </cell>
          <cell r="D3">
            <v>12</v>
          </cell>
          <cell r="E3">
            <v>0.75</v>
          </cell>
          <cell r="M3">
            <v>0.75</v>
          </cell>
          <cell r="N3">
            <v>2.4</v>
          </cell>
          <cell r="O3" t="str">
            <v>Standard-size less than 10oz</v>
          </cell>
        </row>
        <row r="4">
          <cell r="B4">
            <v>1</v>
          </cell>
          <cell r="C4">
            <v>15</v>
          </cell>
          <cell r="D4">
            <v>12</v>
          </cell>
          <cell r="E4">
            <v>0.75</v>
          </cell>
          <cell r="O4" t="str">
            <v>Standard-size small 10-16oz</v>
          </cell>
        </row>
        <row r="5">
          <cell r="B5">
            <v>0.625</v>
          </cell>
          <cell r="C5">
            <v>18</v>
          </cell>
          <cell r="D5">
            <v>14</v>
          </cell>
          <cell r="E5">
            <v>8</v>
          </cell>
          <cell r="O5" t="str">
            <v>Large standard-size less than 10oz</v>
          </cell>
        </row>
        <row r="6">
          <cell r="B6">
            <v>1</v>
          </cell>
          <cell r="C6">
            <v>18</v>
          </cell>
          <cell r="D6">
            <v>14</v>
          </cell>
          <cell r="E6">
            <v>8</v>
          </cell>
          <cell r="O6" t="str">
            <v>Large standard-size 10-16oz</v>
          </cell>
        </row>
        <row r="7">
          <cell r="B7">
            <v>2</v>
          </cell>
          <cell r="C7">
            <v>18</v>
          </cell>
          <cell r="D7">
            <v>14</v>
          </cell>
          <cell r="E7">
            <v>8</v>
          </cell>
          <cell r="O7" t="str">
            <v>Large standard-size one lb to two lb</v>
          </cell>
        </row>
        <row r="8">
          <cell r="B8">
            <v>3</v>
          </cell>
          <cell r="C8">
            <v>18</v>
          </cell>
          <cell r="D8">
            <v>14</v>
          </cell>
          <cell r="E8">
            <v>8</v>
          </cell>
          <cell r="O8" t="str">
            <v>Large standard-size two lb to three lb</v>
          </cell>
        </row>
        <row r="9">
          <cell r="B9">
            <v>20</v>
          </cell>
          <cell r="C9">
            <v>18</v>
          </cell>
          <cell r="D9">
            <v>14</v>
          </cell>
          <cell r="E9">
            <v>8</v>
          </cell>
          <cell r="O9" t="str">
            <v>Large standard-size over three lb</v>
          </cell>
        </row>
        <row r="10">
          <cell r="B10">
            <v>70</v>
          </cell>
          <cell r="C10">
            <v>60</v>
          </cell>
          <cell r="D10">
            <v>30</v>
          </cell>
          <cell r="F10">
            <v>130</v>
          </cell>
          <cell r="O10" t="str">
            <v>Small oversize</v>
          </cell>
        </row>
        <row r="11">
          <cell r="B11">
            <v>150</v>
          </cell>
          <cell r="C11">
            <v>108</v>
          </cell>
          <cell r="F11">
            <v>130</v>
          </cell>
          <cell r="O11" t="str">
            <v>Medium oversize</v>
          </cell>
        </row>
        <row r="12">
          <cell r="B12">
            <v>150</v>
          </cell>
          <cell r="C12">
            <v>108</v>
          </cell>
          <cell r="F12">
            <v>165</v>
          </cell>
          <cell r="O12" t="str">
            <v>Large oversize</v>
          </cell>
        </row>
        <row r="13">
          <cell r="O13" t="str">
            <v>Special oversize</v>
          </cell>
        </row>
        <row r="14">
          <cell r="O14" t="str">
            <v>Standard-size less than 10oz (clothing)</v>
          </cell>
        </row>
        <row r="15">
          <cell r="O15" t="str">
            <v>Standard-size small 10-16oz (clothing)</v>
          </cell>
        </row>
        <row r="16">
          <cell r="O16" t="str">
            <v>Large standard-size less than 10oz (clothing)</v>
          </cell>
        </row>
        <row r="17">
          <cell r="O17" t="str">
            <v>Large standard-size 10-16oz (clothing)</v>
          </cell>
        </row>
        <row r="18">
          <cell r="O18" t="str">
            <v>Large standard-size one lb to two lb (clothing)</v>
          </cell>
        </row>
        <row r="19">
          <cell r="O19" t="str">
            <v>Large standard-size two lb to three lb (clothing)</v>
          </cell>
        </row>
        <row r="20">
          <cell r="O20" t="str">
            <v>Large standard-size over three lb (clothing)</v>
          </cell>
        </row>
        <row r="23">
          <cell r="B23" t="str">
            <v>Default</v>
          </cell>
          <cell r="C23">
            <v>0.15</v>
          </cell>
          <cell r="E23">
            <v>0.15</v>
          </cell>
          <cell r="F23">
            <v>0.3</v>
          </cell>
        </row>
        <row r="24">
          <cell r="B24" t="str">
            <v xml:space="preserve">Automotive &amp; Powersports </v>
          </cell>
          <cell r="C24">
            <v>0.12</v>
          </cell>
          <cell r="E24">
            <v>0.12</v>
          </cell>
          <cell r="F24">
            <v>0.3</v>
          </cell>
        </row>
        <row r="25">
          <cell r="B25" t="str">
            <v>Beauty</v>
          </cell>
          <cell r="C25">
            <v>0.08</v>
          </cell>
          <cell r="D25">
            <v>0.15</v>
          </cell>
          <cell r="E25">
            <v>0.08</v>
          </cell>
          <cell r="F25">
            <v>0.3</v>
          </cell>
        </row>
        <row r="26">
          <cell r="B26" t="str">
            <v>Camera and Photo</v>
          </cell>
          <cell r="C26">
            <v>0.08</v>
          </cell>
          <cell r="E26">
            <v>0.08</v>
          </cell>
          <cell r="F26">
            <v>0.3</v>
          </cell>
        </row>
        <row r="27">
          <cell r="B27" t="str">
            <v>Cell Phone Devices</v>
          </cell>
          <cell r="C27">
            <v>0.08</v>
          </cell>
          <cell r="E27">
            <v>0.08</v>
          </cell>
          <cell r="F27">
            <v>0.3</v>
          </cell>
        </row>
        <row r="28">
          <cell r="B28" t="str">
            <v>Clothing &amp; Accessories</v>
          </cell>
          <cell r="C28">
            <v>0.17</v>
          </cell>
          <cell r="E28">
            <v>0.17</v>
          </cell>
          <cell r="F28">
            <v>0.3</v>
          </cell>
        </row>
        <row r="29">
          <cell r="B29" t="str">
            <v>Consumer Electronics</v>
          </cell>
          <cell r="C29">
            <v>0.08</v>
          </cell>
          <cell r="E29">
            <v>0.08</v>
          </cell>
          <cell r="F29">
            <v>0.3</v>
          </cell>
        </row>
        <row r="30">
          <cell r="B30" t="str">
            <v xml:space="preserve">Electronics Accessories </v>
          </cell>
          <cell r="C30">
            <v>0.15</v>
          </cell>
          <cell r="D30">
            <v>0.08</v>
          </cell>
          <cell r="E30">
            <v>0.15</v>
          </cell>
          <cell r="F30">
            <v>0.3</v>
          </cell>
        </row>
        <row r="31">
          <cell r="B31" t="str">
            <v>Furniture &amp; Décor</v>
          </cell>
          <cell r="C31">
            <v>0.15</v>
          </cell>
          <cell r="D31">
            <v>0.1</v>
          </cell>
          <cell r="E31">
            <v>0.15</v>
          </cell>
          <cell r="F31">
            <v>0.3</v>
          </cell>
        </row>
        <row r="32">
          <cell r="B32" t="str">
            <v>Grocery &amp; Gourmet Food</v>
          </cell>
          <cell r="C32">
            <v>0.15</v>
          </cell>
          <cell r="E32">
            <v>0.15</v>
          </cell>
          <cell r="F32">
            <v>0.3</v>
          </cell>
        </row>
        <row r="33">
          <cell r="B33" t="str">
            <v>Health &amp; Personal Care</v>
          </cell>
          <cell r="C33">
            <v>0.08</v>
          </cell>
          <cell r="D33">
            <v>0.15</v>
          </cell>
          <cell r="E33">
            <v>0.08</v>
          </cell>
          <cell r="F33">
            <v>0.3</v>
          </cell>
        </row>
        <row r="34">
          <cell r="B34" t="str">
            <v>Home &amp; Garden (including Pet Supplies)</v>
          </cell>
          <cell r="C34">
            <v>0.15</v>
          </cell>
          <cell r="E34">
            <v>0.15</v>
          </cell>
          <cell r="F34">
            <v>0.3</v>
          </cell>
        </row>
        <row r="35">
          <cell r="B35" t="str">
            <v>Jewelry</v>
          </cell>
          <cell r="C35">
            <v>0.2</v>
          </cell>
          <cell r="D35">
            <v>0.05</v>
          </cell>
          <cell r="E35">
            <v>0.2</v>
          </cell>
          <cell r="F35">
            <v>0.3</v>
          </cell>
        </row>
        <row r="36">
          <cell r="B36" t="str">
            <v xml:space="preserve">Kitchen </v>
          </cell>
          <cell r="C36">
            <v>0.15</v>
          </cell>
          <cell r="E36">
            <v>0.15</v>
          </cell>
          <cell r="F36">
            <v>0.3</v>
          </cell>
        </row>
        <row r="37">
          <cell r="B37" t="str">
            <v>Luggage &amp; Travel Accessories</v>
          </cell>
          <cell r="C37">
            <v>0.15</v>
          </cell>
          <cell r="E37">
            <v>0.15</v>
          </cell>
          <cell r="F37">
            <v>0.3</v>
          </cell>
        </row>
        <row r="38">
          <cell r="B38" t="str">
            <v xml:space="preserve">Major Appliances </v>
          </cell>
          <cell r="C38">
            <v>0.15</v>
          </cell>
          <cell r="E38">
            <v>0.15</v>
          </cell>
          <cell r="F38">
            <v>0.3</v>
          </cell>
        </row>
        <row r="39">
          <cell r="B39" t="str">
            <v xml:space="preserve">Musical Instruments </v>
          </cell>
          <cell r="C39">
            <v>0.15</v>
          </cell>
          <cell r="E39">
            <v>0.15</v>
          </cell>
          <cell r="F39">
            <v>0.3</v>
          </cell>
        </row>
        <row r="40">
          <cell r="B40" t="str">
            <v>Office Products</v>
          </cell>
          <cell r="C40">
            <v>0.15</v>
          </cell>
          <cell r="E40">
            <v>0.15</v>
          </cell>
          <cell r="F40">
            <v>0.3</v>
          </cell>
        </row>
        <row r="41">
          <cell r="B41" t="str">
            <v>Outdoors</v>
          </cell>
          <cell r="C41">
            <v>0.15</v>
          </cell>
          <cell r="E41">
            <v>0.15</v>
          </cell>
          <cell r="F41">
            <v>0.3</v>
          </cell>
        </row>
        <row r="42">
          <cell r="B42" t="str">
            <v>Personal Computers</v>
          </cell>
          <cell r="C42">
            <v>0.15</v>
          </cell>
          <cell r="E42">
            <v>0.15</v>
          </cell>
          <cell r="F42">
            <v>0.3</v>
          </cell>
        </row>
        <row r="43">
          <cell r="B43" t="str">
            <v xml:space="preserve">Shoes, Handbags &amp; Sunglasses </v>
          </cell>
          <cell r="C43">
            <v>0.15</v>
          </cell>
          <cell r="E43">
            <v>0.15</v>
          </cell>
          <cell r="F43">
            <v>0.3</v>
          </cell>
        </row>
        <row r="44">
          <cell r="B44" t="str">
            <v xml:space="preserve">Sports (excluding Sports Collectibles) </v>
          </cell>
          <cell r="C44">
            <v>0.15</v>
          </cell>
          <cell r="E44">
            <v>0.15</v>
          </cell>
          <cell r="F44">
            <v>0.3</v>
          </cell>
        </row>
        <row r="45">
          <cell r="B45" t="str">
            <v>Tools &amp; Home Improvement</v>
          </cell>
          <cell r="C45">
            <v>0.15</v>
          </cell>
          <cell r="E45">
            <v>0.15</v>
          </cell>
          <cell r="F45">
            <v>0.3</v>
          </cell>
        </row>
        <row r="46">
          <cell r="B46" t="str">
            <v>Toys &amp; Games</v>
          </cell>
          <cell r="C46">
            <v>0.15</v>
          </cell>
          <cell r="E46">
            <v>0.15</v>
          </cell>
          <cell r="F46">
            <v>0.3</v>
          </cell>
        </row>
        <row r="47">
          <cell r="B47" t="str">
            <v>Watches</v>
          </cell>
          <cell r="C47">
            <v>0.16</v>
          </cell>
          <cell r="D47">
            <v>0.03</v>
          </cell>
          <cell r="E47">
            <v>0.16</v>
          </cell>
          <cell r="F47">
            <v>2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22"/>
  <sheetViews>
    <sheetView tabSelected="1" topLeftCell="AQ1" zoomScale="80" zoomScaleNormal="80" workbookViewId="0">
      <selection activeCell="BI2" sqref="BI2:BI22"/>
    </sheetView>
  </sheetViews>
  <sheetFormatPr defaultColWidth="9.140625" defaultRowHeight="15"/>
  <cols>
    <col min="1" max="1" width="10.140625" style="4" customWidth="1"/>
    <col min="2" max="2" width="10" style="5" customWidth="1"/>
    <col min="3" max="3" width="12.42578125" style="5" customWidth="1"/>
    <col min="4" max="4" width="12.85546875" style="5" customWidth="1"/>
    <col min="5" max="5" width="9.140625" style="5" customWidth="1"/>
    <col min="6" max="6" width="15.5703125" style="5" customWidth="1"/>
    <col min="7" max="7" width="9.140625" style="5" customWidth="1"/>
    <col min="8" max="8" width="18" style="5" customWidth="1"/>
    <col min="9" max="9" width="19.28515625" style="5" customWidth="1"/>
    <col min="10" max="10" width="64.85546875" style="5" customWidth="1"/>
    <col min="11" max="11" width="12.42578125" style="5" customWidth="1"/>
    <col min="12" max="12" width="18" style="5" customWidth="1"/>
    <col min="13" max="13" width="6.85546875" style="5" customWidth="1"/>
    <col min="14" max="14" width="8.85546875" style="5" customWidth="1"/>
    <col min="15" max="15" width="16.42578125" style="5" bestFit="1" customWidth="1"/>
    <col min="16" max="16" width="13.85546875" style="5" customWidth="1"/>
    <col min="17" max="17" width="8.85546875" style="6" customWidth="1"/>
    <col min="18" max="18" width="9.42578125" style="5" customWidth="1"/>
    <col min="19" max="19" width="11.7109375" style="7" customWidth="1"/>
    <col min="20" max="20" width="12.140625" style="8" customWidth="1"/>
    <col min="21" max="21" width="8.7109375" style="9" customWidth="1"/>
    <col min="22" max="22" width="8.7109375" style="10" customWidth="1"/>
    <col min="23" max="23" width="12.42578125" style="8" customWidth="1"/>
    <col min="24" max="24" width="26.42578125" style="8" bestFit="1" customWidth="1"/>
    <col min="25" max="25" width="9" style="8" customWidth="1"/>
    <col min="26" max="26" width="6.28515625" style="7" customWidth="1"/>
    <col min="27" max="27" width="7.5703125" style="10" customWidth="1"/>
    <col min="28" max="28" width="6.5703125" style="7" customWidth="1"/>
    <col min="29" max="29" width="7.85546875" style="5" customWidth="1"/>
    <col min="30" max="30" width="9" style="6" customWidth="1"/>
    <col min="31" max="31" width="14.140625" style="5" customWidth="1"/>
    <col min="32" max="32" width="8.42578125" style="11" customWidth="1"/>
    <col min="33" max="33" width="10.7109375" style="6" customWidth="1"/>
    <col min="34" max="34" width="11.28515625" style="6" customWidth="1"/>
    <col min="35" max="35" width="11.5703125" style="6" customWidth="1"/>
    <col min="36" max="36" width="8.28515625" style="6" customWidth="1"/>
    <col min="37" max="37" width="11.5703125" style="11" customWidth="1"/>
    <col min="38" max="38" width="9" style="8" customWidth="1"/>
    <col min="39" max="39" width="9" style="7" customWidth="1"/>
    <col min="40" max="40" width="9" style="10" customWidth="1"/>
    <col min="41" max="41" width="9" style="7" customWidth="1"/>
    <col min="42" max="42" width="9" style="10" customWidth="1"/>
    <col min="43" max="43" width="9" style="7" customWidth="1"/>
    <col min="44" max="44" width="10" style="12" customWidth="1"/>
    <col min="45" max="45" width="10" style="11" customWidth="1"/>
    <col min="46" max="46" width="9" style="7" customWidth="1"/>
    <col min="47" max="47" width="11.140625" style="7" customWidth="1"/>
    <col min="48" max="48" width="7.140625" style="6" customWidth="1"/>
    <col min="49" max="49" width="6.85546875" style="11" customWidth="1"/>
    <col min="50" max="50" width="9.140625" style="6" customWidth="1"/>
    <col min="51" max="51" width="8.140625" style="11" customWidth="1"/>
    <col min="52" max="52" width="6.85546875" style="6" customWidth="1"/>
    <col min="53" max="53" width="10.5703125" style="6" customWidth="1"/>
    <col min="54" max="54" width="9.85546875" style="6" customWidth="1"/>
    <col min="55" max="55" width="8" style="6" customWidth="1"/>
    <col min="56" max="56" width="9.5703125" style="6" customWidth="1"/>
    <col min="57" max="57" width="10.85546875" style="6" customWidth="1"/>
    <col min="58" max="58" width="8.140625" style="11" customWidth="1"/>
    <col min="59" max="61" width="8.140625" style="6" customWidth="1"/>
    <col min="62" max="62" width="7.5703125" style="6" customWidth="1"/>
    <col min="63" max="63" width="8.140625" style="11" customWidth="1"/>
    <col min="64" max="64" width="7.5703125" style="6" customWidth="1"/>
    <col min="65" max="65" width="8.140625" style="11" customWidth="1"/>
    <col min="66" max="66" width="7.5703125" style="6" customWidth="1"/>
    <col min="67" max="68" width="8.140625" style="11" customWidth="1"/>
    <col min="69" max="69" width="14.7109375" style="11" customWidth="1"/>
    <col min="70" max="70" width="8.140625" style="11" customWidth="1"/>
    <col min="71" max="72" width="11.28515625" style="13" customWidth="1"/>
    <col min="73" max="75" width="10.42578125" style="6" customWidth="1"/>
    <col min="76" max="76" width="10.42578125" style="11" customWidth="1"/>
    <col min="77" max="16384" width="9.140625" style="5"/>
  </cols>
  <sheetData>
    <row r="1" spans="1:76" ht="57.95" customHeight="1">
      <c r="A1" s="14" t="s">
        <v>5</v>
      </c>
      <c r="B1" s="14" t="s">
        <v>6</v>
      </c>
      <c r="C1" s="15" t="s">
        <v>7</v>
      </c>
      <c r="D1" s="16" t="s">
        <v>1</v>
      </c>
      <c r="E1" s="16" t="s">
        <v>3</v>
      </c>
      <c r="F1" s="17" t="s">
        <v>8</v>
      </c>
      <c r="G1" s="15" t="s">
        <v>9</v>
      </c>
      <c r="H1" s="18" t="s">
        <v>10</v>
      </c>
      <c r="I1" s="18" t="s">
        <v>11</v>
      </c>
      <c r="J1" s="18" t="s">
        <v>12</v>
      </c>
      <c r="K1" s="18" t="s">
        <v>13</v>
      </c>
      <c r="L1" s="18" t="s">
        <v>14</v>
      </c>
      <c r="M1" s="18" t="s">
        <v>15</v>
      </c>
      <c r="N1" s="15" t="s">
        <v>16</v>
      </c>
      <c r="O1" s="15" t="s">
        <v>17</v>
      </c>
      <c r="P1" s="15" t="s">
        <v>18</v>
      </c>
      <c r="Q1" s="15" t="s">
        <v>19</v>
      </c>
      <c r="R1" s="18" t="s">
        <v>20</v>
      </c>
      <c r="S1" s="19" t="s">
        <v>21</v>
      </c>
      <c r="T1" s="20" t="s">
        <v>22</v>
      </c>
      <c r="U1" s="21" t="s">
        <v>23</v>
      </c>
      <c r="V1" s="22" t="s">
        <v>24</v>
      </c>
      <c r="W1" s="23" t="s">
        <v>25</v>
      </c>
      <c r="X1" s="24" t="s">
        <v>26</v>
      </c>
      <c r="Y1" s="25" t="s">
        <v>27</v>
      </c>
      <c r="Z1" s="25" t="s">
        <v>28</v>
      </c>
      <c r="AA1" s="25" t="s">
        <v>29</v>
      </c>
      <c r="AB1" s="19" t="s">
        <v>30</v>
      </c>
      <c r="AC1" s="26" t="s">
        <v>31</v>
      </c>
      <c r="AD1" s="27" t="s">
        <v>32</v>
      </c>
      <c r="AE1" s="28" t="s">
        <v>33</v>
      </c>
      <c r="AF1" s="14" t="s">
        <v>34</v>
      </c>
      <c r="AG1" s="29" t="s">
        <v>35</v>
      </c>
      <c r="AH1" s="14" t="s">
        <v>36</v>
      </c>
      <c r="AI1" s="30" t="s">
        <v>37</v>
      </c>
      <c r="AJ1" s="31" t="s">
        <v>38</v>
      </c>
      <c r="AK1" s="29" t="s">
        <v>39</v>
      </c>
      <c r="AL1" s="32" t="s">
        <v>40</v>
      </c>
      <c r="AM1" s="32" t="s">
        <v>41</v>
      </c>
      <c r="AN1" s="32" t="s">
        <v>42</v>
      </c>
      <c r="AO1" s="33" t="s">
        <v>43</v>
      </c>
      <c r="AP1" s="34" t="s">
        <v>44</v>
      </c>
      <c r="AQ1" s="34" t="s">
        <v>45</v>
      </c>
      <c r="AR1" s="35" t="s">
        <v>46</v>
      </c>
      <c r="AS1" s="36" t="s">
        <v>47</v>
      </c>
      <c r="AT1" s="34" t="s">
        <v>48</v>
      </c>
      <c r="AU1" s="34" t="s">
        <v>49</v>
      </c>
      <c r="AV1" s="37" t="s">
        <v>50</v>
      </c>
      <c r="AW1" s="38" t="s">
        <v>51</v>
      </c>
      <c r="AX1" s="37" t="s">
        <v>52</v>
      </c>
      <c r="AY1" s="38" t="s">
        <v>53</v>
      </c>
      <c r="AZ1" s="39" t="s">
        <v>54</v>
      </c>
      <c r="BA1" s="37" t="s">
        <v>55</v>
      </c>
      <c r="BB1" s="38" t="s">
        <v>56</v>
      </c>
      <c r="BC1" s="38" t="s">
        <v>57</v>
      </c>
      <c r="BD1" s="40" t="s">
        <v>58</v>
      </c>
      <c r="BE1" s="41" t="s">
        <v>59</v>
      </c>
      <c r="BF1" s="41" t="s">
        <v>60</v>
      </c>
      <c r="BG1" s="42" t="s">
        <v>61</v>
      </c>
      <c r="BH1" s="42" t="s">
        <v>62</v>
      </c>
      <c r="BI1" s="41" t="s">
        <v>63</v>
      </c>
      <c r="BJ1" s="43" t="s">
        <v>64</v>
      </c>
      <c r="BK1" s="41" t="s">
        <v>65</v>
      </c>
      <c r="BL1" s="43" t="s">
        <v>66</v>
      </c>
      <c r="BM1" s="41" t="s">
        <v>67</v>
      </c>
      <c r="BN1" s="43" t="s">
        <v>68</v>
      </c>
      <c r="BO1" s="41" t="s">
        <v>69</v>
      </c>
      <c r="BP1" s="41" t="s">
        <v>70</v>
      </c>
      <c r="BQ1" s="44" t="s">
        <v>71</v>
      </c>
      <c r="BR1" s="44" t="s">
        <v>72</v>
      </c>
      <c r="BS1" s="45" t="s">
        <v>73</v>
      </c>
      <c r="BT1" s="45" t="s">
        <v>74</v>
      </c>
      <c r="BU1" s="46" t="s">
        <v>75</v>
      </c>
      <c r="BV1" s="47" t="s">
        <v>76</v>
      </c>
      <c r="BW1" s="45" t="s">
        <v>77</v>
      </c>
      <c r="BX1" s="45" t="s">
        <v>78</v>
      </c>
    </row>
    <row r="2" spans="1:76" s="2" customFormat="1" ht="99.95" customHeight="1">
      <c r="A2" s="48">
        <v>1</v>
      </c>
      <c r="B2" s="49"/>
      <c r="C2" s="49"/>
      <c r="D2" s="49" t="s">
        <v>2</v>
      </c>
      <c r="E2" s="49"/>
      <c r="F2" s="49" t="s">
        <v>4</v>
      </c>
      <c r="G2" s="50"/>
      <c r="H2" s="51" t="s">
        <v>0</v>
      </c>
      <c r="I2" s="51" t="s">
        <v>0</v>
      </c>
      <c r="J2" s="48" t="s">
        <v>79</v>
      </c>
      <c r="K2" s="49" t="s">
        <v>80</v>
      </c>
      <c r="L2" s="52" t="s">
        <v>81</v>
      </c>
      <c r="M2" s="53" t="s">
        <v>82</v>
      </c>
      <c r="N2" s="49"/>
      <c r="O2" s="83" t="s">
        <v>98</v>
      </c>
      <c r="P2" s="49"/>
      <c r="Q2" s="49"/>
      <c r="R2" s="54" t="s">
        <v>83</v>
      </c>
      <c r="S2" s="1">
        <v>168</v>
      </c>
      <c r="T2" s="82">
        <v>7.88</v>
      </c>
      <c r="U2" s="55">
        <v>62.73</v>
      </c>
      <c r="V2" s="56">
        <v>7.8</v>
      </c>
      <c r="W2" s="57">
        <v>8.0399999999999991</v>
      </c>
      <c r="X2" s="58" t="s">
        <v>84</v>
      </c>
      <c r="Y2" s="59">
        <v>53</v>
      </c>
      <c r="Z2" s="59">
        <v>45</v>
      </c>
      <c r="AA2" s="59">
        <v>34</v>
      </c>
      <c r="AB2" s="60">
        <v>12</v>
      </c>
      <c r="AC2" s="61">
        <f t="shared" ref="AC2:AC22" si="0">IF(Y2="","",Y2*Z2*AA2/1000000)</f>
        <v>8.1000000000000003E-2</v>
      </c>
      <c r="AD2" s="62">
        <v>56</v>
      </c>
      <c r="AE2" s="63">
        <f t="shared" ref="AE2:AE22" si="1">IF(AB2="","",AD2/AC2*AB2)</f>
        <v>8296</v>
      </c>
      <c r="AF2" s="64">
        <v>2500</v>
      </c>
      <c r="AG2" s="57">
        <f>IF(ISERROR(AF2/AE2),"",AF2/AE2)</f>
        <v>0.3</v>
      </c>
      <c r="AH2" s="58" t="s">
        <v>85</v>
      </c>
      <c r="AI2" s="65">
        <f t="shared" ref="AI2:AI22" si="2">20%+2%</f>
        <v>0.22</v>
      </c>
      <c r="AJ2" s="57" t="str">
        <f>IF(ISERROR(#REF!*AI2),"",#REF!*AI2)</f>
        <v/>
      </c>
      <c r="AK2" s="57" t="str">
        <f>IF(ISERROR(#REF!+AG2+AJ2),"",#REF!+AG2+AJ2)</f>
        <v/>
      </c>
      <c r="AL2" s="59">
        <v>17</v>
      </c>
      <c r="AM2" s="59">
        <v>7.5</v>
      </c>
      <c r="AN2" s="59">
        <v>3.5</v>
      </c>
      <c r="AO2" s="63">
        <f>IF(AM2="","",2*(AM2+AN2))</f>
        <v>22</v>
      </c>
      <c r="AP2" s="66">
        <f>IF(AL2="","",AL2*AM2*AN2/12/12/12)</f>
        <v>0.26</v>
      </c>
      <c r="AQ2" s="66">
        <f>IF(AL2="","",AM2*AN2*AL2/139)</f>
        <v>3.21</v>
      </c>
      <c r="AR2" s="62">
        <v>3.28</v>
      </c>
      <c r="AS2" s="67">
        <v>0.2</v>
      </c>
      <c r="AT2" s="68">
        <f t="shared" ref="AT2:AT22" si="3">MAX(AQ2:AR2)*(1+AS2)</f>
        <v>3.94</v>
      </c>
      <c r="AU2" s="69" t="str">
        <f>IF(AND(BD2="Clothing &amp; Accessories",$AT2&lt;=[3]Formulas!B$3,$AL2&lt;=[3]Formulas!C$3,$AM2&lt;=[3]Formulas!D$3,$AN2&lt;=[3]Formulas!E$3),"Standard-size less than 10oz (clothing)",IF(AND(BD2="Clothing &amp; Accessories",$AT2&lt;=[3]Formulas!B$4,$AL2&lt;=[3]Formulas!C$4,$AM2&lt;=[3]Formulas!D$4,$AN2&lt;=[3]Formulas!E$4),"Standard-size small 10-16oz (clothing)",IF(AND(BD2="Clothing &amp; Accessories",$AT2&lt;=[3]Formulas!B$5,$AL2&lt;=[3]Formulas!C$5,$AM2&lt;=[3]Formulas!D$5,$AN2&lt;=[3]Formulas!E$5),"Large standard-size less than 10oz (clothing)",IF(AND(BD2="Clothing &amp; Accessories",$AT2&lt;=[3]Formulas!B$6,$AL2&lt;=[3]Formulas!C$6,$AM2&lt;=[3]Formulas!D$6,$AN2&lt;=[3]Formulas!E$6),"Large standard-size 10-16oz (clothing)",IF(AND(BD2="Clothing &amp; Accessories",$AT2&lt;=[3]Formulas!B$5,$AL2&lt;=[3]Formulas!C$5,$AM2&lt;=[3]Formulas!D$5,$AN2&lt;=[3]Formulas!E$5),"Large standard-size 10-16oz (clothing)",IF(AND(BD2="Clothing &amp; Accessories",$AT2&lt;=[3]Formulas!B$7,$AL2&lt;=[3]Formulas!C$7,$AM2&lt;=[3]Formulas!D$7,$AN2&lt;=[3]Formulas!E$7),"Large standard-size one lb to two lb (clothing)",IF(AND(BD2="Clothing &amp; Accessories",$AT2&lt;=[3]Formulas!B$8,$AL2&lt;=[3]Formulas!C$8,$AM2&lt;=[3]Formulas!D$8,$AN2&lt;=[3]Formulas!E$8),"Large standard-size two lb to three lb (clothing)",IF(AND(BD2="Clothing &amp; Accessories",$AT2&lt;=[3]Formulas!B$9,$AL2&lt;=[3]Formulas!C$9,$AM2&lt;=[3]Formulas!D$9,$AN2&lt;=[3]Formulas!E$9),"Large standard-size over three lb (clothing)",IF(AND($AT2&lt;=[3]Formulas!B$3,$AL2&lt;=[3]Formulas!C$3,$AM2&lt;=[3]Formulas!D$3,$AN2&lt;=[3]Formulas!E$3),"Standard-size less than 10oz",IF(AND($AT2&lt;=[3]Formulas!B$4,$AL2&lt;=[3]Formulas!C$4,$AM2&lt;=[3]Formulas!D$4,$AN2&lt;=[3]Formulas!E$4),"Standard-size small 10-16oz",IF(AND($AT2&lt;=[3]Formulas!B$5,$AL2&lt;=[3]Formulas!C$5,$AM2&lt;=[3]Formulas!D$5,$AN2&lt;=[3]Formulas!E$5),"Large standard-size less than 10oz",IF(AND($AT2&lt;=[3]Formulas!B$6,$AL2&lt;=[3]Formulas!C$6,$AM2&lt;=[3]Formulas!D$6,$AN2&lt;=[3]Formulas!E$6),"Large standard-size 10-16oz",IF(AND($AT2&lt;=[3]Formulas!B$7,$AL2&lt;=[3]Formulas!C$7,$AM2&lt;=[3]Formulas!D$7,$AN2&lt;=[3]Formulas!E$7),"Large standard-size one lb to two lb",IF(AND($AT2&lt;=[3]Formulas!B$8,$AL2&lt;=[3]Formulas!C$8,$AM2&lt;=[3]Formulas!D$8,$AN2&lt;=[3]Formulas!E$8),"Large standard-size two lb to three lb",IF(AND($AT2&lt;=[3]Formulas!B$9,$AL2&lt;=[3]Formulas!C$9,$AM2&lt;=[3]Formulas!D$9,$AN2&lt;=[3]Formulas!E$9),"Large standard-size over three lb",IF(AND($AT2&lt;=[3]Formulas!B$10,$AL2&lt;=[3]Formulas!C$10,$AM2&lt;=[3]Formulas!D$10,($AL2+$AO2)&lt;=[3]Formulas!F$10),"Small oversize",IF(AND($AT2&lt;=[3]Formulas!B$11,$AL2&lt;=[3]Formulas!C$11,($AL2+$AO2)&lt;=[3]Formulas!F$11),"Medium oversize",IF(AND($AT2&lt;=[3]Formulas!B$12,$AL2&lt;=[3]Formulas!C$12,($AL2+$AO2)&lt;=[3]Formulas!F$12),"Large oversize","Special oversize"))))))))))))))))))</f>
        <v>Large standard-size over three lb</v>
      </c>
      <c r="AV2" s="67">
        <v>0.06</v>
      </c>
      <c r="AW2" s="57">
        <f t="shared" ref="AW2:AW22" si="4">IF(ISERROR(BU2*AV2),"",BU2*AV2)</f>
        <v>2.73</v>
      </c>
      <c r="AX2" s="67">
        <v>0</v>
      </c>
      <c r="AY2" s="57">
        <f t="shared" ref="AY2:AY22" si="5">IF(ISERROR(BU2*AX2),"",BU2*AX2)</f>
        <v>0</v>
      </c>
      <c r="AZ2" s="70">
        <v>0</v>
      </c>
      <c r="BA2" s="67">
        <v>0.02</v>
      </c>
      <c r="BB2" s="57">
        <f t="shared" ref="BB2:BB22" si="6">IF(ISERROR(BU2*BA2),"",BU2*BA2)</f>
        <v>0.91</v>
      </c>
      <c r="BC2" s="57">
        <f t="shared" ref="BC2:BC22" si="7">IF(ISERROR(AW2+AY2+AZ2+BB2),"",AW2+AY2+AZ2+BB2)</f>
        <v>3.64</v>
      </c>
      <c r="BD2" s="70" t="s">
        <v>86</v>
      </c>
      <c r="BE2" s="71">
        <f>VLOOKUP(BD2,[3]Formulas!$B$23:$F$47,2,0)</f>
        <v>0.15</v>
      </c>
      <c r="BF2" s="57">
        <f t="shared" ref="BF2:BF22" si="8">IF(ISERROR(BU2*BE2),"",BU2*BE2)</f>
        <v>6.82</v>
      </c>
      <c r="BG2" s="72">
        <v>14.99</v>
      </c>
      <c r="BH2" s="73">
        <v>1.5</v>
      </c>
      <c r="BI2" s="57">
        <f ca="1">AVERAGE(OFFSET([3]Formulas!$M$3:$N$3,MATCH($AU2,[3]Formulas!$O$3:$O$20,0)-1,0))*BH2*AP2</f>
        <v>0.61</v>
      </c>
      <c r="BJ2" s="67">
        <v>0.1</v>
      </c>
      <c r="BK2" s="57">
        <f t="shared" ref="BK2:BK22" si="9">IF(ISERROR(BU2*BJ2),"",BU2*BJ2)</f>
        <v>4.55</v>
      </c>
      <c r="BL2" s="67">
        <v>0.03</v>
      </c>
      <c r="BM2" s="57">
        <f t="shared" ref="BM2:BM22" si="10">IF(ISERROR(BU2*BL2),"",BU2*BL2)</f>
        <v>1.36</v>
      </c>
      <c r="BN2" s="67">
        <v>7.4999999999999997E-3</v>
      </c>
      <c r="BO2" s="57">
        <f t="shared" ref="BO2:BO22" si="11">IF(ISERROR(BU2*BN2),"",BU2*BN2)</f>
        <v>0.34</v>
      </c>
      <c r="BP2" s="57">
        <f t="shared" ref="BP2:BP22" ca="1" si="12">IF(ISERROR(BF2+BG2+BI2+BK2+BM2+BO2),"",BF2+BG2+BI2+BK2+BM2+BO2)</f>
        <v>28.67</v>
      </c>
      <c r="BQ2" s="57">
        <f t="shared" ref="BQ2:BQ22" ca="1" si="13">IF(ISERROR(BC2+BP2),"",BC2+BP2)</f>
        <v>32.31</v>
      </c>
      <c r="BR2" s="57">
        <v>10.11</v>
      </c>
      <c r="BS2" s="74">
        <v>0.2329</v>
      </c>
      <c r="BT2" s="57">
        <f t="shared" ref="BT2:BT22" ca="1" si="14">IF(ISERROR(BU2-AW2-AZ2-BB2-BP2),"",BU2-AW2-AZ2-BB2-BP2)</f>
        <v>13.18</v>
      </c>
      <c r="BU2" s="66">
        <v>45.49</v>
      </c>
      <c r="BV2" s="70">
        <v>46.9</v>
      </c>
      <c r="BW2" s="57">
        <v>42.42</v>
      </c>
      <c r="BX2" s="71">
        <f t="shared" ref="BX2:BX22" ca="1" si="15">IF(ISERROR(BQ2/BU2),"",BQ2/BU2-6%)</f>
        <v>0.65029999999999999</v>
      </c>
    </row>
    <row r="3" spans="1:76" s="2" customFormat="1" ht="99.95" customHeight="1">
      <c r="A3" s="48">
        <v>2</v>
      </c>
      <c r="B3" s="49"/>
      <c r="C3" s="49"/>
      <c r="D3" s="49" t="s">
        <v>2</v>
      </c>
      <c r="E3" s="49"/>
      <c r="F3" s="49" t="s">
        <v>4</v>
      </c>
      <c r="G3" s="50"/>
      <c r="H3" s="49" t="s">
        <v>0</v>
      </c>
      <c r="I3" s="49" t="s">
        <v>0</v>
      </c>
      <c r="J3" s="48" t="s">
        <v>87</v>
      </c>
      <c r="K3" s="49" t="s">
        <v>80</v>
      </c>
      <c r="L3" s="52" t="s">
        <v>81</v>
      </c>
      <c r="M3" s="53" t="s">
        <v>88</v>
      </c>
      <c r="N3" s="49"/>
      <c r="O3" s="83" t="s">
        <v>99</v>
      </c>
      <c r="P3" s="49"/>
      <c r="Q3" s="49"/>
      <c r="R3" s="54" t="s">
        <v>83</v>
      </c>
      <c r="S3" s="1">
        <v>144</v>
      </c>
      <c r="T3" s="82">
        <v>7.88</v>
      </c>
      <c r="U3" s="55">
        <v>62.73</v>
      </c>
      <c r="V3" s="56">
        <v>7.8</v>
      </c>
      <c r="W3" s="57">
        <v>8.0399999999999991</v>
      </c>
      <c r="X3" s="58" t="s">
        <v>84</v>
      </c>
      <c r="Y3" s="59">
        <v>53</v>
      </c>
      <c r="Z3" s="59">
        <v>45</v>
      </c>
      <c r="AA3" s="59">
        <v>34</v>
      </c>
      <c r="AB3" s="60">
        <v>12</v>
      </c>
      <c r="AC3" s="61">
        <f t="shared" si="0"/>
        <v>8.1000000000000003E-2</v>
      </c>
      <c r="AD3" s="62">
        <v>56</v>
      </c>
      <c r="AE3" s="63">
        <f t="shared" si="1"/>
        <v>8296</v>
      </c>
      <c r="AF3" s="64">
        <v>2500</v>
      </c>
      <c r="AG3" s="57">
        <f t="shared" ref="AG3:AG22" si="16">IF(ISERROR(AF3/AE3),"",AF3/AE3)</f>
        <v>0.3</v>
      </c>
      <c r="AH3" s="58" t="s">
        <v>85</v>
      </c>
      <c r="AI3" s="65">
        <f t="shared" si="2"/>
        <v>0.22</v>
      </c>
      <c r="AJ3" s="57" t="str">
        <f>IF(ISERROR(#REF!*AI3),"",#REF!*AI3)</f>
        <v/>
      </c>
      <c r="AK3" s="57" t="str">
        <f>IF(ISERROR(#REF!+AG3+AJ3),"",#REF!+AG3+AJ3)</f>
        <v/>
      </c>
      <c r="AL3" s="59">
        <v>17</v>
      </c>
      <c r="AM3" s="59">
        <v>7.5</v>
      </c>
      <c r="AN3" s="59">
        <v>3.5</v>
      </c>
      <c r="AO3" s="63">
        <f t="shared" ref="AO3:AO22" si="17">IF(AM3="","",2*(AM3+AN3))</f>
        <v>22</v>
      </c>
      <c r="AP3" s="66">
        <f t="shared" ref="AP3:AP22" si="18">IF(AL3="","",AL3*AM3*AN3/12/12/12)</f>
        <v>0.26</v>
      </c>
      <c r="AQ3" s="66">
        <f t="shared" ref="AQ3:AQ22" si="19">IF(AL3="","",AM3*AN3*AL3/139)</f>
        <v>3.21</v>
      </c>
      <c r="AR3" s="62">
        <v>3.28</v>
      </c>
      <c r="AS3" s="67">
        <v>0.2</v>
      </c>
      <c r="AT3" s="68">
        <f t="shared" si="3"/>
        <v>3.94</v>
      </c>
      <c r="AU3" s="69" t="str">
        <f>IF(AND(BD3="Clothing &amp; Accessories",$AT3&lt;=[3]Formulas!B$3,$AL3&lt;=[3]Formulas!C$3,$AM3&lt;=[3]Formulas!D$3,$AN3&lt;=[3]Formulas!E$3),"Standard-size less than 10oz (clothing)",IF(AND(BD3="Clothing &amp; Accessories",$AT3&lt;=[3]Formulas!B$4,$AL3&lt;=[3]Formulas!C$4,$AM3&lt;=[3]Formulas!D$4,$AN3&lt;=[3]Formulas!E$4),"Standard-size small 10-16oz (clothing)",IF(AND(BD3="Clothing &amp; Accessories",$AT3&lt;=[3]Formulas!B$5,$AL3&lt;=[3]Formulas!C$5,$AM3&lt;=[3]Formulas!D$5,$AN3&lt;=[3]Formulas!E$5),"Large standard-size less than 10oz (clothing)",IF(AND(BD3="Clothing &amp; Accessories",$AT3&lt;=[3]Formulas!B$6,$AL3&lt;=[3]Formulas!C$6,$AM3&lt;=[3]Formulas!D$6,$AN3&lt;=[3]Formulas!E$6),"Large standard-size 10-16oz (clothing)",IF(AND(BD3="Clothing &amp; Accessories",$AT3&lt;=[3]Formulas!B$5,$AL3&lt;=[3]Formulas!C$5,$AM3&lt;=[3]Formulas!D$5,$AN3&lt;=[3]Formulas!E$5),"Large standard-size 10-16oz (clothing)",IF(AND(BD3="Clothing &amp; Accessories",$AT3&lt;=[3]Formulas!B$7,$AL3&lt;=[3]Formulas!C$7,$AM3&lt;=[3]Formulas!D$7,$AN3&lt;=[3]Formulas!E$7),"Large standard-size one lb to two lb (clothing)",IF(AND(BD3="Clothing &amp; Accessories",$AT3&lt;=[3]Formulas!B$8,$AL3&lt;=[3]Formulas!C$8,$AM3&lt;=[3]Formulas!D$8,$AN3&lt;=[3]Formulas!E$8),"Large standard-size two lb to three lb (clothing)",IF(AND(BD3="Clothing &amp; Accessories",$AT3&lt;=[3]Formulas!B$9,$AL3&lt;=[3]Formulas!C$9,$AM3&lt;=[3]Formulas!D$9,$AN3&lt;=[3]Formulas!E$9),"Large standard-size over three lb (clothing)",IF(AND($AT3&lt;=[3]Formulas!B$3,$AL3&lt;=[3]Formulas!C$3,$AM3&lt;=[3]Formulas!D$3,$AN3&lt;=[3]Formulas!E$3),"Standard-size less than 10oz",IF(AND($AT3&lt;=[3]Formulas!B$4,$AL3&lt;=[3]Formulas!C$4,$AM3&lt;=[3]Formulas!D$4,$AN3&lt;=[3]Formulas!E$4),"Standard-size small 10-16oz",IF(AND($AT3&lt;=[3]Formulas!B$5,$AL3&lt;=[3]Formulas!C$5,$AM3&lt;=[3]Formulas!D$5,$AN3&lt;=[3]Formulas!E$5),"Large standard-size less than 10oz",IF(AND($AT3&lt;=[3]Formulas!B$6,$AL3&lt;=[3]Formulas!C$6,$AM3&lt;=[3]Formulas!D$6,$AN3&lt;=[3]Formulas!E$6),"Large standard-size 10-16oz",IF(AND($AT3&lt;=[3]Formulas!B$7,$AL3&lt;=[3]Formulas!C$7,$AM3&lt;=[3]Formulas!D$7,$AN3&lt;=[3]Formulas!E$7),"Large standard-size one lb to two lb",IF(AND($AT3&lt;=[3]Formulas!B$8,$AL3&lt;=[3]Formulas!C$8,$AM3&lt;=[3]Formulas!D$8,$AN3&lt;=[3]Formulas!E$8),"Large standard-size two lb to three lb",IF(AND($AT3&lt;=[3]Formulas!B$9,$AL3&lt;=[3]Formulas!C$9,$AM3&lt;=[3]Formulas!D$9,$AN3&lt;=[3]Formulas!E$9),"Large standard-size over three lb",IF(AND($AT3&lt;=[3]Formulas!B$10,$AL3&lt;=[3]Formulas!C$10,$AM3&lt;=[3]Formulas!D$10,($AL3+$AO3)&lt;=[3]Formulas!F$10),"Small oversize",IF(AND($AT3&lt;=[3]Formulas!B$11,$AL3&lt;=[3]Formulas!C$11,($AL3+$AO3)&lt;=[3]Formulas!F$11),"Medium oversize",IF(AND($AT3&lt;=[3]Formulas!B$12,$AL3&lt;=[3]Formulas!C$12,($AL3+$AO3)&lt;=[3]Formulas!F$12),"Large oversize","Special oversize"))))))))))))))))))</f>
        <v>Large standard-size over three lb</v>
      </c>
      <c r="AV3" s="67">
        <v>0.06</v>
      </c>
      <c r="AW3" s="57">
        <f t="shared" si="4"/>
        <v>2.73</v>
      </c>
      <c r="AX3" s="67">
        <v>0</v>
      </c>
      <c r="AY3" s="57">
        <f t="shared" si="5"/>
        <v>0</v>
      </c>
      <c r="AZ3" s="70">
        <v>0</v>
      </c>
      <c r="BA3" s="67">
        <v>0.02</v>
      </c>
      <c r="BB3" s="57">
        <f t="shared" si="6"/>
        <v>0.91</v>
      </c>
      <c r="BC3" s="57">
        <f t="shared" si="7"/>
        <v>3.64</v>
      </c>
      <c r="BD3" s="70" t="s">
        <v>86</v>
      </c>
      <c r="BE3" s="71">
        <f>VLOOKUP(BD3,[3]Formulas!$B$23:$F$47,2,0)</f>
        <v>0.15</v>
      </c>
      <c r="BF3" s="57">
        <f t="shared" si="8"/>
        <v>6.82</v>
      </c>
      <c r="BG3" s="72">
        <v>14.99</v>
      </c>
      <c r="BH3" s="75">
        <v>1.5</v>
      </c>
      <c r="BI3" s="57">
        <f ca="1">AVERAGE(OFFSET([3]Formulas!$M$3:$N$3,MATCH($AU3,[3]Formulas!$O$3:$O$20,0)-1,0))*BH3*AP3</f>
        <v>0.61</v>
      </c>
      <c r="BJ3" s="67">
        <v>0.1</v>
      </c>
      <c r="BK3" s="57">
        <f t="shared" si="9"/>
        <v>4.55</v>
      </c>
      <c r="BL3" s="67">
        <v>0.03</v>
      </c>
      <c r="BM3" s="57">
        <f t="shared" si="10"/>
        <v>1.36</v>
      </c>
      <c r="BN3" s="67">
        <v>7.4999999999999997E-3</v>
      </c>
      <c r="BO3" s="57">
        <f t="shared" si="11"/>
        <v>0.34</v>
      </c>
      <c r="BP3" s="57">
        <f t="shared" ca="1" si="12"/>
        <v>28.67</v>
      </c>
      <c r="BQ3" s="57">
        <f t="shared" ca="1" si="13"/>
        <v>32.31</v>
      </c>
      <c r="BR3" s="57">
        <v>10.11</v>
      </c>
      <c r="BS3" s="74">
        <v>0.2329</v>
      </c>
      <c r="BT3" s="57">
        <f t="shared" ca="1" si="14"/>
        <v>13.18</v>
      </c>
      <c r="BU3" s="66">
        <v>45.49</v>
      </c>
      <c r="BV3" s="70">
        <v>46.9</v>
      </c>
      <c r="BW3" s="57">
        <v>42.42</v>
      </c>
      <c r="BX3" s="71">
        <f t="shared" ca="1" si="15"/>
        <v>0.65029999999999999</v>
      </c>
    </row>
    <row r="4" spans="1:76" s="3" customFormat="1" ht="99.95" customHeight="1">
      <c r="A4" s="76">
        <v>3</v>
      </c>
      <c r="B4" s="77"/>
      <c r="C4" s="77"/>
      <c r="D4" s="49" t="s">
        <v>2</v>
      </c>
      <c r="E4" s="49"/>
      <c r="F4" s="49" t="s">
        <v>4</v>
      </c>
      <c r="G4" s="50"/>
      <c r="H4" s="51" t="s">
        <v>0</v>
      </c>
      <c r="I4" s="51" t="s">
        <v>0</v>
      </c>
      <c r="J4" s="48" t="s">
        <v>87</v>
      </c>
      <c r="K4" s="49" t="s">
        <v>80</v>
      </c>
      <c r="L4" s="52" t="s">
        <v>81</v>
      </c>
      <c r="M4" s="53" t="s">
        <v>89</v>
      </c>
      <c r="N4" s="77"/>
      <c r="O4" s="83" t="s">
        <v>100</v>
      </c>
      <c r="P4" s="77"/>
      <c r="Q4" s="77"/>
      <c r="R4" s="54" t="s">
        <v>83</v>
      </c>
      <c r="S4" s="1">
        <v>24</v>
      </c>
      <c r="T4" s="82">
        <v>7.88</v>
      </c>
      <c r="U4" s="55">
        <v>62.73</v>
      </c>
      <c r="V4" s="56">
        <v>7.8</v>
      </c>
      <c r="W4" s="57">
        <v>8.0399999999999991</v>
      </c>
      <c r="X4" s="58" t="s">
        <v>84</v>
      </c>
      <c r="Y4" s="59">
        <v>53</v>
      </c>
      <c r="Z4" s="59">
        <v>45</v>
      </c>
      <c r="AA4" s="59">
        <v>34</v>
      </c>
      <c r="AB4" s="60">
        <v>12</v>
      </c>
      <c r="AC4" s="61">
        <f t="shared" si="0"/>
        <v>8.1000000000000003E-2</v>
      </c>
      <c r="AD4" s="62">
        <v>56</v>
      </c>
      <c r="AE4" s="63">
        <f t="shared" si="1"/>
        <v>8296</v>
      </c>
      <c r="AF4" s="64">
        <v>2500</v>
      </c>
      <c r="AG4" s="57">
        <f t="shared" si="16"/>
        <v>0.3</v>
      </c>
      <c r="AH4" s="58" t="s">
        <v>85</v>
      </c>
      <c r="AI4" s="65">
        <f t="shared" si="2"/>
        <v>0.22</v>
      </c>
      <c r="AJ4" s="57" t="str">
        <f>IF(ISERROR(#REF!*AI4),"",#REF!*AI4)</f>
        <v/>
      </c>
      <c r="AK4" s="57" t="str">
        <f>IF(ISERROR(#REF!+AG4+AJ4),"",#REF!+AG4+AJ4)</f>
        <v/>
      </c>
      <c r="AL4" s="59">
        <v>17</v>
      </c>
      <c r="AM4" s="59">
        <v>7.5</v>
      </c>
      <c r="AN4" s="59">
        <v>3.5</v>
      </c>
      <c r="AO4" s="63">
        <f t="shared" si="17"/>
        <v>22</v>
      </c>
      <c r="AP4" s="66">
        <f t="shared" si="18"/>
        <v>0.26</v>
      </c>
      <c r="AQ4" s="66">
        <f t="shared" si="19"/>
        <v>3.21</v>
      </c>
      <c r="AR4" s="62">
        <v>3.28</v>
      </c>
      <c r="AS4" s="67">
        <v>0.2</v>
      </c>
      <c r="AT4" s="68">
        <f t="shared" si="3"/>
        <v>3.94</v>
      </c>
      <c r="AU4" s="69" t="str">
        <f>IF(AND(BD4="Clothing &amp; Accessories",$AT4&lt;=[3]Formulas!B$3,$AL4&lt;=[3]Formulas!C$3,$AM4&lt;=[3]Formulas!D$3,$AN4&lt;=[3]Formulas!E$3),"Standard-size less than 10oz (clothing)",IF(AND(BD4="Clothing &amp; Accessories",$AT4&lt;=[3]Formulas!B$4,$AL4&lt;=[3]Formulas!C$4,$AM4&lt;=[3]Formulas!D$4,$AN4&lt;=[3]Formulas!E$4),"Standard-size small 10-16oz (clothing)",IF(AND(BD4="Clothing &amp; Accessories",$AT4&lt;=[3]Formulas!B$5,$AL4&lt;=[3]Formulas!C$5,$AM4&lt;=[3]Formulas!D$5,$AN4&lt;=[3]Formulas!E$5),"Large standard-size less than 10oz (clothing)",IF(AND(BD4="Clothing &amp; Accessories",$AT4&lt;=[3]Formulas!B$6,$AL4&lt;=[3]Formulas!C$6,$AM4&lt;=[3]Formulas!D$6,$AN4&lt;=[3]Formulas!E$6),"Large standard-size 10-16oz (clothing)",IF(AND(BD4="Clothing &amp; Accessories",$AT4&lt;=[3]Formulas!B$5,$AL4&lt;=[3]Formulas!C$5,$AM4&lt;=[3]Formulas!D$5,$AN4&lt;=[3]Formulas!E$5),"Large standard-size 10-16oz (clothing)",IF(AND(BD4="Clothing &amp; Accessories",$AT4&lt;=[3]Formulas!B$7,$AL4&lt;=[3]Formulas!C$7,$AM4&lt;=[3]Formulas!D$7,$AN4&lt;=[3]Formulas!E$7),"Large standard-size one lb to two lb (clothing)",IF(AND(BD4="Clothing &amp; Accessories",$AT4&lt;=[3]Formulas!B$8,$AL4&lt;=[3]Formulas!C$8,$AM4&lt;=[3]Formulas!D$8,$AN4&lt;=[3]Formulas!E$8),"Large standard-size two lb to three lb (clothing)",IF(AND(BD4="Clothing &amp; Accessories",$AT4&lt;=[3]Formulas!B$9,$AL4&lt;=[3]Formulas!C$9,$AM4&lt;=[3]Formulas!D$9,$AN4&lt;=[3]Formulas!E$9),"Large standard-size over three lb (clothing)",IF(AND($AT4&lt;=[3]Formulas!B$3,$AL4&lt;=[3]Formulas!C$3,$AM4&lt;=[3]Formulas!D$3,$AN4&lt;=[3]Formulas!E$3),"Standard-size less than 10oz",IF(AND($AT4&lt;=[3]Formulas!B$4,$AL4&lt;=[3]Formulas!C$4,$AM4&lt;=[3]Formulas!D$4,$AN4&lt;=[3]Formulas!E$4),"Standard-size small 10-16oz",IF(AND($AT4&lt;=[3]Formulas!B$5,$AL4&lt;=[3]Formulas!C$5,$AM4&lt;=[3]Formulas!D$5,$AN4&lt;=[3]Formulas!E$5),"Large standard-size less than 10oz",IF(AND($AT4&lt;=[3]Formulas!B$6,$AL4&lt;=[3]Formulas!C$6,$AM4&lt;=[3]Formulas!D$6,$AN4&lt;=[3]Formulas!E$6),"Large standard-size 10-16oz",IF(AND($AT4&lt;=[3]Formulas!B$7,$AL4&lt;=[3]Formulas!C$7,$AM4&lt;=[3]Formulas!D$7,$AN4&lt;=[3]Formulas!E$7),"Large standard-size one lb to two lb",IF(AND($AT4&lt;=[3]Formulas!B$8,$AL4&lt;=[3]Formulas!C$8,$AM4&lt;=[3]Formulas!D$8,$AN4&lt;=[3]Formulas!E$8),"Large standard-size two lb to three lb",IF(AND($AT4&lt;=[3]Formulas!B$9,$AL4&lt;=[3]Formulas!C$9,$AM4&lt;=[3]Formulas!D$9,$AN4&lt;=[3]Formulas!E$9),"Large standard-size over three lb",IF(AND($AT4&lt;=[3]Formulas!B$10,$AL4&lt;=[3]Formulas!C$10,$AM4&lt;=[3]Formulas!D$10,($AL4+$AO4)&lt;=[3]Formulas!F$10),"Small oversize",IF(AND($AT4&lt;=[3]Formulas!B$11,$AL4&lt;=[3]Formulas!C$11,($AL4+$AO4)&lt;=[3]Formulas!F$11),"Medium oversize",IF(AND($AT4&lt;=[3]Formulas!B$12,$AL4&lt;=[3]Formulas!C$12,($AL4+$AO4)&lt;=[3]Formulas!F$12),"Large oversize","Special oversize"))))))))))))))))))</f>
        <v>Large standard-size over three lb</v>
      </c>
      <c r="AV4" s="67">
        <v>0.06</v>
      </c>
      <c r="AW4" s="57">
        <f t="shared" si="4"/>
        <v>2.73</v>
      </c>
      <c r="AX4" s="67">
        <v>0</v>
      </c>
      <c r="AY4" s="57">
        <f t="shared" si="5"/>
        <v>0</v>
      </c>
      <c r="AZ4" s="70">
        <v>0</v>
      </c>
      <c r="BA4" s="67">
        <v>0.02</v>
      </c>
      <c r="BB4" s="57">
        <f t="shared" si="6"/>
        <v>0.91</v>
      </c>
      <c r="BC4" s="57">
        <f t="shared" si="7"/>
        <v>3.64</v>
      </c>
      <c r="BD4" s="70" t="s">
        <v>86</v>
      </c>
      <c r="BE4" s="71">
        <f>VLOOKUP(BD4,[3]Formulas!$B$23:$F$47,2,0)</f>
        <v>0.15</v>
      </c>
      <c r="BF4" s="57">
        <f t="shared" si="8"/>
        <v>6.82</v>
      </c>
      <c r="BG4" s="72">
        <v>14.99</v>
      </c>
      <c r="BH4" s="75">
        <v>1.5</v>
      </c>
      <c r="BI4" s="57">
        <f ca="1">AVERAGE(OFFSET([3]Formulas!$M$3:$N$3,MATCH($AU4,[3]Formulas!$O$3:$O$20,0)-1,0))*BH4*AP4</f>
        <v>0.61</v>
      </c>
      <c r="BJ4" s="67">
        <v>0.1</v>
      </c>
      <c r="BK4" s="57">
        <f t="shared" si="9"/>
        <v>4.55</v>
      </c>
      <c r="BL4" s="67">
        <v>0.03</v>
      </c>
      <c r="BM4" s="57">
        <f t="shared" si="10"/>
        <v>1.36</v>
      </c>
      <c r="BN4" s="67">
        <v>7.4999999999999997E-3</v>
      </c>
      <c r="BO4" s="57">
        <f t="shared" si="11"/>
        <v>0.34</v>
      </c>
      <c r="BP4" s="57">
        <f t="shared" ca="1" si="12"/>
        <v>28.67</v>
      </c>
      <c r="BQ4" s="57">
        <f t="shared" ca="1" si="13"/>
        <v>32.31</v>
      </c>
      <c r="BR4" s="57">
        <v>10.11</v>
      </c>
      <c r="BS4" s="74">
        <v>0.2329</v>
      </c>
      <c r="BT4" s="57">
        <f t="shared" ca="1" si="14"/>
        <v>13.18</v>
      </c>
      <c r="BU4" s="66">
        <v>45.49</v>
      </c>
      <c r="BV4" s="70">
        <v>46.9</v>
      </c>
      <c r="BW4" s="57">
        <v>42.42</v>
      </c>
      <c r="BX4" s="71">
        <f t="shared" ca="1" si="15"/>
        <v>0.65029999999999999</v>
      </c>
    </row>
    <row r="5" spans="1:76" s="3" customFormat="1" ht="99.95" customHeight="1">
      <c r="A5" s="76">
        <v>4</v>
      </c>
      <c r="B5" s="77"/>
      <c r="C5" s="77"/>
      <c r="D5" s="49" t="s">
        <v>2</v>
      </c>
      <c r="E5" s="49"/>
      <c r="F5" s="49" t="s">
        <v>4</v>
      </c>
      <c r="G5" s="50"/>
      <c r="H5" s="49" t="s">
        <v>0</v>
      </c>
      <c r="I5" s="49" t="s">
        <v>0</v>
      </c>
      <c r="J5" s="48" t="s">
        <v>90</v>
      </c>
      <c r="K5" s="49" t="s">
        <v>80</v>
      </c>
      <c r="L5" s="52" t="s">
        <v>81</v>
      </c>
      <c r="M5" s="53" t="s">
        <v>91</v>
      </c>
      <c r="N5" s="77"/>
      <c r="O5" s="83" t="s">
        <v>101</v>
      </c>
      <c r="P5" s="77"/>
      <c r="Q5" s="77"/>
      <c r="R5" s="54" t="s">
        <v>83</v>
      </c>
      <c r="S5" s="1">
        <v>60</v>
      </c>
      <c r="T5" s="82">
        <v>7.88</v>
      </c>
      <c r="U5" s="55">
        <v>62.73</v>
      </c>
      <c r="V5" s="56">
        <v>7.8</v>
      </c>
      <c r="W5" s="57">
        <v>8.0399999999999991</v>
      </c>
      <c r="X5" s="58" t="s">
        <v>84</v>
      </c>
      <c r="Y5" s="59">
        <v>53</v>
      </c>
      <c r="Z5" s="59">
        <v>45</v>
      </c>
      <c r="AA5" s="59">
        <v>34</v>
      </c>
      <c r="AB5" s="60">
        <v>12</v>
      </c>
      <c r="AC5" s="61">
        <f t="shared" si="0"/>
        <v>8.1000000000000003E-2</v>
      </c>
      <c r="AD5" s="62">
        <v>56</v>
      </c>
      <c r="AE5" s="63">
        <f t="shared" si="1"/>
        <v>8296</v>
      </c>
      <c r="AF5" s="64">
        <v>2500</v>
      </c>
      <c r="AG5" s="57">
        <f t="shared" si="16"/>
        <v>0.3</v>
      </c>
      <c r="AH5" s="58" t="s">
        <v>85</v>
      </c>
      <c r="AI5" s="65">
        <f t="shared" si="2"/>
        <v>0.22</v>
      </c>
      <c r="AJ5" s="57" t="str">
        <f>IF(ISERROR(#REF!*AI5),"",#REF!*AI5)</f>
        <v/>
      </c>
      <c r="AK5" s="57" t="str">
        <f>IF(ISERROR(#REF!+AG5+AJ5),"",#REF!+AG5+AJ5)</f>
        <v/>
      </c>
      <c r="AL5" s="59">
        <v>17</v>
      </c>
      <c r="AM5" s="59">
        <v>7.5</v>
      </c>
      <c r="AN5" s="59">
        <v>3.5</v>
      </c>
      <c r="AO5" s="63">
        <f t="shared" si="17"/>
        <v>22</v>
      </c>
      <c r="AP5" s="66">
        <f t="shared" si="18"/>
        <v>0.26</v>
      </c>
      <c r="AQ5" s="66">
        <f t="shared" si="19"/>
        <v>3.21</v>
      </c>
      <c r="AR5" s="62">
        <v>3.28</v>
      </c>
      <c r="AS5" s="67">
        <v>0.2</v>
      </c>
      <c r="AT5" s="68">
        <f t="shared" si="3"/>
        <v>3.94</v>
      </c>
      <c r="AU5" s="69" t="str">
        <f>IF(AND(BD5="Clothing &amp; Accessories",$AT5&lt;=[3]Formulas!B$3,$AL5&lt;=[3]Formulas!C$3,$AM5&lt;=[3]Formulas!D$3,$AN5&lt;=[3]Formulas!E$3),"Standard-size less than 10oz (clothing)",IF(AND(BD5="Clothing &amp; Accessories",$AT5&lt;=[3]Formulas!B$4,$AL5&lt;=[3]Formulas!C$4,$AM5&lt;=[3]Formulas!D$4,$AN5&lt;=[3]Formulas!E$4),"Standard-size small 10-16oz (clothing)",IF(AND(BD5="Clothing &amp; Accessories",$AT5&lt;=[3]Formulas!B$5,$AL5&lt;=[3]Formulas!C$5,$AM5&lt;=[3]Formulas!D$5,$AN5&lt;=[3]Formulas!E$5),"Large standard-size less than 10oz (clothing)",IF(AND(BD5="Clothing &amp; Accessories",$AT5&lt;=[3]Formulas!B$6,$AL5&lt;=[3]Formulas!C$6,$AM5&lt;=[3]Formulas!D$6,$AN5&lt;=[3]Formulas!E$6),"Large standard-size 10-16oz (clothing)",IF(AND(BD5="Clothing &amp; Accessories",$AT5&lt;=[3]Formulas!B$5,$AL5&lt;=[3]Formulas!C$5,$AM5&lt;=[3]Formulas!D$5,$AN5&lt;=[3]Formulas!E$5),"Large standard-size 10-16oz (clothing)",IF(AND(BD5="Clothing &amp; Accessories",$AT5&lt;=[3]Formulas!B$7,$AL5&lt;=[3]Formulas!C$7,$AM5&lt;=[3]Formulas!D$7,$AN5&lt;=[3]Formulas!E$7),"Large standard-size one lb to two lb (clothing)",IF(AND(BD5="Clothing &amp; Accessories",$AT5&lt;=[3]Formulas!B$8,$AL5&lt;=[3]Formulas!C$8,$AM5&lt;=[3]Formulas!D$8,$AN5&lt;=[3]Formulas!E$8),"Large standard-size two lb to three lb (clothing)",IF(AND(BD5="Clothing &amp; Accessories",$AT5&lt;=[3]Formulas!B$9,$AL5&lt;=[3]Formulas!C$9,$AM5&lt;=[3]Formulas!D$9,$AN5&lt;=[3]Formulas!E$9),"Large standard-size over three lb (clothing)",IF(AND($AT5&lt;=[3]Formulas!B$3,$AL5&lt;=[3]Formulas!C$3,$AM5&lt;=[3]Formulas!D$3,$AN5&lt;=[3]Formulas!E$3),"Standard-size less than 10oz",IF(AND($AT5&lt;=[3]Formulas!B$4,$AL5&lt;=[3]Formulas!C$4,$AM5&lt;=[3]Formulas!D$4,$AN5&lt;=[3]Formulas!E$4),"Standard-size small 10-16oz",IF(AND($AT5&lt;=[3]Formulas!B$5,$AL5&lt;=[3]Formulas!C$5,$AM5&lt;=[3]Formulas!D$5,$AN5&lt;=[3]Formulas!E$5),"Large standard-size less than 10oz",IF(AND($AT5&lt;=[3]Formulas!B$6,$AL5&lt;=[3]Formulas!C$6,$AM5&lt;=[3]Formulas!D$6,$AN5&lt;=[3]Formulas!E$6),"Large standard-size 10-16oz",IF(AND($AT5&lt;=[3]Formulas!B$7,$AL5&lt;=[3]Formulas!C$7,$AM5&lt;=[3]Formulas!D$7,$AN5&lt;=[3]Formulas!E$7),"Large standard-size one lb to two lb",IF(AND($AT5&lt;=[3]Formulas!B$8,$AL5&lt;=[3]Formulas!C$8,$AM5&lt;=[3]Formulas!D$8,$AN5&lt;=[3]Formulas!E$8),"Large standard-size two lb to three lb",IF(AND($AT5&lt;=[3]Formulas!B$9,$AL5&lt;=[3]Formulas!C$9,$AM5&lt;=[3]Formulas!D$9,$AN5&lt;=[3]Formulas!E$9),"Large standard-size over three lb",IF(AND($AT5&lt;=[3]Formulas!B$10,$AL5&lt;=[3]Formulas!C$10,$AM5&lt;=[3]Formulas!D$10,($AL5+$AO5)&lt;=[3]Formulas!F$10),"Small oversize",IF(AND($AT5&lt;=[3]Formulas!B$11,$AL5&lt;=[3]Formulas!C$11,($AL5+$AO5)&lt;=[3]Formulas!F$11),"Medium oversize",IF(AND($AT5&lt;=[3]Formulas!B$12,$AL5&lt;=[3]Formulas!C$12,($AL5+$AO5)&lt;=[3]Formulas!F$12),"Large oversize","Special oversize"))))))))))))))))))</f>
        <v>Large standard-size over three lb</v>
      </c>
      <c r="AV5" s="67">
        <v>0.06</v>
      </c>
      <c r="AW5" s="57">
        <f t="shared" si="4"/>
        <v>2.73</v>
      </c>
      <c r="AX5" s="67">
        <v>0</v>
      </c>
      <c r="AY5" s="57">
        <f t="shared" si="5"/>
        <v>0</v>
      </c>
      <c r="AZ5" s="70">
        <v>0</v>
      </c>
      <c r="BA5" s="67">
        <v>0.02</v>
      </c>
      <c r="BB5" s="57">
        <f t="shared" si="6"/>
        <v>0.91</v>
      </c>
      <c r="BC5" s="57">
        <f t="shared" si="7"/>
        <v>3.64</v>
      </c>
      <c r="BD5" s="70" t="s">
        <v>86</v>
      </c>
      <c r="BE5" s="71">
        <f>VLOOKUP(BD5,[3]Formulas!$B$23:$F$47,2,0)</f>
        <v>0.15</v>
      </c>
      <c r="BF5" s="57">
        <f t="shared" si="8"/>
        <v>6.82</v>
      </c>
      <c r="BG5" s="72">
        <v>14.99</v>
      </c>
      <c r="BH5" s="75">
        <v>1.5</v>
      </c>
      <c r="BI5" s="57">
        <f ca="1">AVERAGE(OFFSET([3]Formulas!$M$3:$N$3,MATCH($AU5,[3]Formulas!$O$3:$O$20,0)-1,0))*BH5*AP5</f>
        <v>0.61</v>
      </c>
      <c r="BJ5" s="67">
        <v>0.1</v>
      </c>
      <c r="BK5" s="57">
        <f t="shared" si="9"/>
        <v>4.55</v>
      </c>
      <c r="BL5" s="67">
        <v>0.03</v>
      </c>
      <c r="BM5" s="57">
        <f t="shared" si="10"/>
        <v>1.36</v>
      </c>
      <c r="BN5" s="67">
        <v>7.4999999999999997E-3</v>
      </c>
      <c r="BO5" s="57">
        <f t="shared" si="11"/>
        <v>0.34</v>
      </c>
      <c r="BP5" s="57">
        <f t="shared" ca="1" si="12"/>
        <v>28.67</v>
      </c>
      <c r="BQ5" s="57">
        <f t="shared" ca="1" si="13"/>
        <v>32.31</v>
      </c>
      <c r="BR5" s="57">
        <v>10.11</v>
      </c>
      <c r="BS5" s="74">
        <v>0.2329</v>
      </c>
      <c r="BT5" s="57">
        <f t="shared" ca="1" si="14"/>
        <v>13.18</v>
      </c>
      <c r="BU5" s="66">
        <v>45.49</v>
      </c>
      <c r="BV5" s="70">
        <v>46.9</v>
      </c>
      <c r="BW5" s="57">
        <v>42.42</v>
      </c>
      <c r="BX5" s="71">
        <f t="shared" ca="1" si="15"/>
        <v>0.65029999999999999</v>
      </c>
    </row>
    <row r="6" spans="1:76" s="3" customFormat="1" ht="99.95" customHeight="1">
      <c r="A6" s="76">
        <v>5</v>
      </c>
      <c r="B6" s="77"/>
      <c r="C6" s="77"/>
      <c r="D6" s="49" t="s">
        <v>2</v>
      </c>
      <c r="E6" s="49"/>
      <c r="F6" s="49" t="s">
        <v>4</v>
      </c>
      <c r="G6" s="50"/>
      <c r="H6" s="49" t="s">
        <v>0</v>
      </c>
      <c r="I6" s="49" t="s">
        <v>0</v>
      </c>
      <c r="J6" s="48" t="s">
        <v>90</v>
      </c>
      <c r="K6" s="49" t="s">
        <v>80</v>
      </c>
      <c r="L6" s="52" t="s">
        <v>81</v>
      </c>
      <c r="M6" s="53" t="s">
        <v>92</v>
      </c>
      <c r="N6" s="77"/>
      <c r="O6" s="83" t="s">
        <v>102</v>
      </c>
      <c r="P6" s="77"/>
      <c r="Q6" s="77"/>
      <c r="R6" s="54" t="s">
        <v>83</v>
      </c>
      <c r="S6" s="1">
        <v>48</v>
      </c>
      <c r="T6" s="82">
        <v>7.88</v>
      </c>
      <c r="U6" s="55">
        <v>62.73</v>
      </c>
      <c r="V6" s="56">
        <v>7.8</v>
      </c>
      <c r="W6" s="57">
        <v>8.0399999999999991</v>
      </c>
      <c r="X6" s="58" t="s">
        <v>84</v>
      </c>
      <c r="Y6" s="59">
        <v>53</v>
      </c>
      <c r="Z6" s="59">
        <v>45</v>
      </c>
      <c r="AA6" s="59">
        <v>34</v>
      </c>
      <c r="AB6" s="60">
        <v>12</v>
      </c>
      <c r="AC6" s="61">
        <f t="shared" si="0"/>
        <v>8.1000000000000003E-2</v>
      </c>
      <c r="AD6" s="62">
        <v>56</v>
      </c>
      <c r="AE6" s="63">
        <f t="shared" si="1"/>
        <v>8296</v>
      </c>
      <c r="AF6" s="64">
        <v>2500</v>
      </c>
      <c r="AG6" s="57">
        <f t="shared" si="16"/>
        <v>0.3</v>
      </c>
      <c r="AH6" s="58" t="s">
        <v>85</v>
      </c>
      <c r="AI6" s="65">
        <f t="shared" si="2"/>
        <v>0.22</v>
      </c>
      <c r="AJ6" s="57" t="str">
        <f>IF(ISERROR(#REF!*AI6),"",#REF!*AI6)</f>
        <v/>
      </c>
      <c r="AK6" s="57" t="str">
        <f>IF(ISERROR(#REF!+AG6+AJ6),"",#REF!+AG6+AJ6)</f>
        <v/>
      </c>
      <c r="AL6" s="59">
        <v>17</v>
      </c>
      <c r="AM6" s="59">
        <v>7.5</v>
      </c>
      <c r="AN6" s="59">
        <v>3.5</v>
      </c>
      <c r="AO6" s="63">
        <f t="shared" si="17"/>
        <v>22</v>
      </c>
      <c r="AP6" s="66">
        <f t="shared" si="18"/>
        <v>0.26</v>
      </c>
      <c r="AQ6" s="66">
        <f t="shared" si="19"/>
        <v>3.21</v>
      </c>
      <c r="AR6" s="62">
        <v>3.28</v>
      </c>
      <c r="AS6" s="67">
        <v>0.2</v>
      </c>
      <c r="AT6" s="68">
        <f t="shared" si="3"/>
        <v>3.94</v>
      </c>
      <c r="AU6" s="69" t="str">
        <f>IF(AND(BD6="Clothing &amp; Accessories",$AT6&lt;=[3]Formulas!B$3,$AL6&lt;=[3]Formulas!C$3,$AM6&lt;=[3]Formulas!D$3,$AN6&lt;=[3]Formulas!E$3),"Standard-size less than 10oz (clothing)",IF(AND(BD6="Clothing &amp; Accessories",$AT6&lt;=[3]Formulas!B$4,$AL6&lt;=[3]Formulas!C$4,$AM6&lt;=[3]Formulas!D$4,$AN6&lt;=[3]Formulas!E$4),"Standard-size small 10-16oz (clothing)",IF(AND(BD6="Clothing &amp; Accessories",$AT6&lt;=[3]Formulas!B$5,$AL6&lt;=[3]Formulas!C$5,$AM6&lt;=[3]Formulas!D$5,$AN6&lt;=[3]Formulas!E$5),"Large standard-size less than 10oz (clothing)",IF(AND(BD6="Clothing &amp; Accessories",$AT6&lt;=[3]Formulas!B$6,$AL6&lt;=[3]Formulas!C$6,$AM6&lt;=[3]Formulas!D$6,$AN6&lt;=[3]Formulas!E$6),"Large standard-size 10-16oz (clothing)",IF(AND(BD6="Clothing &amp; Accessories",$AT6&lt;=[3]Formulas!B$5,$AL6&lt;=[3]Formulas!C$5,$AM6&lt;=[3]Formulas!D$5,$AN6&lt;=[3]Formulas!E$5),"Large standard-size 10-16oz (clothing)",IF(AND(BD6="Clothing &amp; Accessories",$AT6&lt;=[3]Formulas!B$7,$AL6&lt;=[3]Formulas!C$7,$AM6&lt;=[3]Formulas!D$7,$AN6&lt;=[3]Formulas!E$7),"Large standard-size one lb to two lb (clothing)",IF(AND(BD6="Clothing &amp; Accessories",$AT6&lt;=[3]Formulas!B$8,$AL6&lt;=[3]Formulas!C$8,$AM6&lt;=[3]Formulas!D$8,$AN6&lt;=[3]Formulas!E$8),"Large standard-size two lb to three lb (clothing)",IF(AND(BD6="Clothing &amp; Accessories",$AT6&lt;=[3]Formulas!B$9,$AL6&lt;=[3]Formulas!C$9,$AM6&lt;=[3]Formulas!D$9,$AN6&lt;=[3]Formulas!E$9),"Large standard-size over three lb (clothing)",IF(AND($AT6&lt;=[3]Formulas!B$3,$AL6&lt;=[3]Formulas!C$3,$AM6&lt;=[3]Formulas!D$3,$AN6&lt;=[3]Formulas!E$3),"Standard-size less than 10oz",IF(AND($AT6&lt;=[3]Formulas!B$4,$AL6&lt;=[3]Formulas!C$4,$AM6&lt;=[3]Formulas!D$4,$AN6&lt;=[3]Formulas!E$4),"Standard-size small 10-16oz",IF(AND($AT6&lt;=[3]Formulas!B$5,$AL6&lt;=[3]Formulas!C$5,$AM6&lt;=[3]Formulas!D$5,$AN6&lt;=[3]Formulas!E$5),"Large standard-size less than 10oz",IF(AND($AT6&lt;=[3]Formulas!B$6,$AL6&lt;=[3]Formulas!C$6,$AM6&lt;=[3]Formulas!D$6,$AN6&lt;=[3]Formulas!E$6),"Large standard-size 10-16oz",IF(AND($AT6&lt;=[3]Formulas!B$7,$AL6&lt;=[3]Formulas!C$7,$AM6&lt;=[3]Formulas!D$7,$AN6&lt;=[3]Formulas!E$7),"Large standard-size one lb to two lb",IF(AND($AT6&lt;=[3]Formulas!B$8,$AL6&lt;=[3]Formulas!C$8,$AM6&lt;=[3]Formulas!D$8,$AN6&lt;=[3]Formulas!E$8),"Large standard-size two lb to three lb",IF(AND($AT6&lt;=[3]Formulas!B$9,$AL6&lt;=[3]Formulas!C$9,$AM6&lt;=[3]Formulas!D$9,$AN6&lt;=[3]Formulas!E$9),"Large standard-size over three lb",IF(AND($AT6&lt;=[3]Formulas!B$10,$AL6&lt;=[3]Formulas!C$10,$AM6&lt;=[3]Formulas!D$10,($AL6+$AO6)&lt;=[3]Formulas!F$10),"Small oversize",IF(AND($AT6&lt;=[3]Formulas!B$11,$AL6&lt;=[3]Formulas!C$11,($AL6+$AO6)&lt;=[3]Formulas!F$11),"Medium oversize",IF(AND($AT6&lt;=[3]Formulas!B$12,$AL6&lt;=[3]Formulas!C$12,($AL6+$AO6)&lt;=[3]Formulas!F$12),"Large oversize","Special oversize"))))))))))))))))))</f>
        <v>Large standard-size over three lb</v>
      </c>
      <c r="AV6" s="67">
        <v>0.06</v>
      </c>
      <c r="AW6" s="57">
        <f t="shared" si="4"/>
        <v>2.73</v>
      </c>
      <c r="AX6" s="67">
        <v>0</v>
      </c>
      <c r="AY6" s="57">
        <f t="shared" si="5"/>
        <v>0</v>
      </c>
      <c r="AZ6" s="70">
        <v>0</v>
      </c>
      <c r="BA6" s="67">
        <v>0.02</v>
      </c>
      <c r="BB6" s="57">
        <f t="shared" si="6"/>
        <v>0.91</v>
      </c>
      <c r="BC6" s="57">
        <f t="shared" si="7"/>
        <v>3.64</v>
      </c>
      <c r="BD6" s="70" t="s">
        <v>86</v>
      </c>
      <c r="BE6" s="71">
        <f>VLOOKUP(BD6,[3]Formulas!$B$23:$F$47,2,0)</f>
        <v>0.15</v>
      </c>
      <c r="BF6" s="57">
        <f t="shared" si="8"/>
        <v>6.82</v>
      </c>
      <c r="BG6" s="72">
        <v>14.99</v>
      </c>
      <c r="BH6" s="75">
        <v>1.5</v>
      </c>
      <c r="BI6" s="57">
        <f ca="1">AVERAGE(OFFSET([3]Formulas!$M$3:$N$3,MATCH($AU6,[3]Formulas!$O$3:$O$20,0)-1,0))*BH6*AP6</f>
        <v>0.61</v>
      </c>
      <c r="BJ6" s="67">
        <v>0.1</v>
      </c>
      <c r="BK6" s="57">
        <f t="shared" si="9"/>
        <v>4.55</v>
      </c>
      <c r="BL6" s="67">
        <v>0.03</v>
      </c>
      <c r="BM6" s="57">
        <f t="shared" si="10"/>
        <v>1.36</v>
      </c>
      <c r="BN6" s="67">
        <v>7.4999999999999997E-3</v>
      </c>
      <c r="BO6" s="57">
        <f t="shared" si="11"/>
        <v>0.34</v>
      </c>
      <c r="BP6" s="57">
        <f t="shared" ca="1" si="12"/>
        <v>28.67</v>
      </c>
      <c r="BQ6" s="57">
        <f t="shared" ca="1" si="13"/>
        <v>32.31</v>
      </c>
      <c r="BR6" s="57">
        <v>10.11</v>
      </c>
      <c r="BS6" s="74">
        <v>0.2329</v>
      </c>
      <c r="BT6" s="57">
        <f t="shared" ca="1" si="14"/>
        <v>13.18</v>
      </c>
      <c r="BU6" s="66">
        <v>45.49</v>
      </c>
      <c r="BV6" s="70">
        <v>46.9</v>
      </c>
      <c r="BW6" s="57">
        <v>42.42</v>
      </c>
      <c r="BX6" s="71">
        <f t="shared" ca="1" si="15"/>
        <v>0.65029999999999999</v>
      </c>
    </row>
    <row r="7" spans="1:76" s="3" customFormat="1" ht="99.95" customHeight="1">
      <c r="A7" s="76">
        <v>6</v>
      </c>
      <c r="B7" s="77"/>
      <c r="C7" s="77"/>
      <c r="D7" s="49" t="s">
        <v>2</v>
      </c>
      <c r="E7" s="49"/>
      <c r="F7" s="49" t="s">
        <v>4</v>
      </c>
      <c r="G7" s="50"/>
      <c r="H7" s="49" t="s">
        <v>0</v>
      </c>
      <c r="I7" s="49" t="s">
        <v>0</v>
      </c>
      <c r="J7" s="48" t="s">
        <v>90</v>
      </c>
      <c r="K7" s="49" t="s">
        <v>80</v>
      </c>
      <c r="L7" s="52" t="s">
        <v>81</v>
      </c>
      <c r="M7" s="53" t="s">
        <v>93</v>
      </c>
      <c r="N7" s="77"/>
      <c r="O7" s="83" t="s">
        <v>103</v>
      </c>
      <c r="P7" s="77"/>
      <c r="Q7" s="77"/>
      <c r="R7" s="54" t="s">
        <v>83</v>
      </c>
      <c r="S7" s="1">
        <v>36</v>
      </c>
      <c r="T7" s="82">
        <v>7.88</v>
      </c>
      <c r="U7" s="55">
        <v>62.73</v>
      </c>
      <c r="V7" s="56">
        <v>7.8</v>
      </c>
      <c r="W7" s="57">
        <v>8.0399999999999991</v>
      </c>
      <c r="X7" s="58" t="s">
        <v>84</v>
      </c>
      <c r="Y7" s="59">
        <v>53</v>
      </c>
      <c r="Z7" s="59">
        <v>45</v>
      </c>
      <c r="AA7" s="59">
        <v>34</v>
      </c>
      <c r="AB7" s="60">
        <v>12</v>
      </c>
      <c r="AC7" s="61">
        <f t="shared" si="0"/>
        <v>8.1000000000000003E-2</v>
      </c>
      <c r="AD7" s="62">
        <v>56</v>
      </c>
      <c r="AE7" s="63">
        <f t="shared" si="1"/>
        <v>8296</v>
      </c>
      <c r="AF7" s="64">
        <v>2500</v>
      </c>
      <c r="AG7" s="57">
        <f t="shared" si="16"/>
        <v>0.3</v>
      </c>
      <c r="AH7" s="58" t="s">
        <v>85</v>
      </c>
      <c r="AI7" s="65">
        <f t="shared" si="2"/>
        <v>0.22</v>
      </c>
      <c r="AJ7" s="57" t="str">
        <f>IF(ISERROR(#REF!*AI7),"",#REF!*AI7)</f>
        <v/>
      </c>
      <c r="AK7" s="57" t="str">
        <f>IF(ISERROR(#REF!+AG7+AJ7),"",#REF!+AG7+AJ7)</f>
        <v/>
      </c>
      <c r="AL7" s="59">
        <v>17</v>
      </c>
      <c r="AM7" s="59">
        <v>7.5</v>
      </c>
      <c r="AN7" s="59">
        <v>3.5</v>
      </c>
      <c r="AO7" s="63">
        <f t="shared" si="17"/>
        <v>22</v>
      </c>
      <c r="AP7" s="66">
        <f t="shared" si="18"/>
        <v>0.26</v>
      </c>
      <c r="AQ7" s="66">
        <f t="shared" si="19"/>
        <v>3.21</v>
      </c>
      <c r="AR7" s="62">
        <v>3.28</v>
      </c>
      <c r="AS7" s="67">
        <v>0.2</v>
      </c>
      <c r="AT7" s="68">
        <f t="shared" si="3"/>
        <v>3.94</v>
      </c>
      <c r="AU7" s="69" t="str">
        <f>IF(AND(BD7="Clothing &amp; Accessories",$AT7&lt;=[3]Formulas!B$3,$AL7&lt;=[3]Formulas!C$3,$AM7&lt;=[3]Formulas!D$3,$AN7&lt;=[3]Formulas!E$3),"Standard-size less than 10oz (clothing)",IF(AND(BD7="Clothing &amp; Accessories",$AT7&lt;=[3]Formulas!B$4,$AL7&lt;=[3]Formulas!C$4,$AM7&lt;=[3]Formulas!D$4,$AN7&lt;=[3]Formulas!E$4),"Standard-size small 10-16oz (clothing)",IF(AND(BD7="Clothing &amp; Accessories",$AT7&lt;=[3]Formulas!B$5,$AL7&lt;=[3]Formulas!C$5,$AM7&lt;=[3]Formulas!D$5,$AN7&lt;=[3]Formulas!E$5),"Large standard-size less than 10oz (clothing)",IF(AND(BD7="Clothing &amp; Accessories",$AT7&lt;=[3]Formulas!B$6,$AL7&lt;=[3]Formulas!C$6,$AM7&lt;=[3]Formulas!D$6,$AN7&lt;=[3]Formulas!E$6),"Large standard-size 10-16oz (clothing)",IF(AND(BD7="Clothing &amp; Accessories",$AT7&lt;=[3]Formulas!B$5,$AL7&lt;=[3]Formulas!C$5,$AM7&lt;=[3]Formulas!D$5,$AN7&lt;=[3]Formulas!E$5),"Large standard-size 10-16oz (clothing)",IF(AND(BD7="Clothing &amp; Accessories",$AT7&lt;=[3]Formulas!B$7,$AL7&lt;=[3]Formulas!C$7,$AM7&lt;=[3]Formulas!D$7,$AN7&lt;=[3]Formulas!E$7),"Large standard-size one lb to two lb (clothing)",IF(AND(BD7="Clothing &amp; Accessories",$AT7&lt;=[3]Formulas!B$8,$AL7&lt;=[3]Formulas!C$8,$AM7&lt;=[3]Formulas!D$8,$AN7&lt;=[3]Formulas!E$8),"Large standard-size two lb to three lb (clothing)",IF(AND(BD7="Clothing &amp; Accessories",$AT7&lt;=[3]Formulas!B$9,$AL7&lt;=[3]Formulas!C$9,$AM7&lt;=[3]Formulas!D$9,$AN7&lt;=[3]Formulas!E$9),"Large standard-size over three lb (clothing)",IF(AND($AT7&lt;=[3]Formulas!B$3,$AL7&lt;=[3]Formulas!C$3,$AM7&lt;=[3]Formulas!D$3,$AN7&lt;=[3]Formulas!E$3),"Standard-size less than 10oz",IF(AND($AT7&lt;=[3]Formulas!B$4,$AL7&lt;=[3]Formulas!C$4,$AM7&lt;=[3]Formulas!D$4,$AN7&lt;=[3]Formulas!E$4),"Standard-size small 10-16oz",IF(AND($AT7&lt;=[3]Formulas!B$5,$AL7&lt;=[3]Formulas!C$5,$AM7&lt;=[3]Formulas!D$5,$AN7&lt;=[3]Formulas!E$5),"Large standard-size less than 10oz",IF(AND($AT7&lt;=[3]Formulas!B$6,$AL7&lt;=[3]Formulas!C$6,$AM7&lt;=[3]Formulas!D$6,$AN7&lt;=[3]Formulas!E$6),"Large standard-size 10-16oz",IF(AND($AT7&lt;=[3]Formulas!B$7,$AL7&lt;=[3]Formulas!C$7,$AM7&lt;=[3]Formulas!D$7,$AN7&lt;=[3]Formulas!E$7),"Large standard-size one lb to two lb",IF(AND($AT7&lt;=[3]Formulas!B$8,$AL7&lt;=[3]Formulas!C$8,$AM7&lt;=[3]Formulas!D$8,$AN7&lt;=[3]Formulas!E$8),"Large standard-size two lb to three lb",IF(AND($AT7&lt;=[3]Formulas!B$9,$AL7&lt;=[3]Formulas!C$9,$AM7&lt;=[3]Formulas!D$9,$AN7&lt;=[3]Formulas!E$9),"Large standard-size over three lb",IF(AND($AT7&lt;=[3]Formulas!B$10,$AL7&lt;=[3]Formulas!C$10,$AM7&lt;=[3]Formulas!D$10,($AL7+$AO7)&lt;=[3]Formulas!F$10),"Small oversize",IF(AND($AT7&lt;=[3]Formulas!B$11,$AL7&lt;=[3]Formulas!C$11,($AL7+$AO7)&lt;=[3]Formulas!F$11),"Medium oversize",IF(AND($AT7&lt;=[3]Formulas!B$12,$AL7&lt;=[3]Formulas!C$12,($AL7+$AO7)&lt;=[3]Formulas!F$12),"Large oversize","Special oversize"))))))))))))))))))</f>
        <v>Large standard-size over three lb</v>
      </c>
      <c r="AV7" s="67">
        <v>0.06</v>
      </c>
      <c r="AW7" s="57">
        <f t="shared" si="4"/>
        <v>2.73</v>
      </c>
      <c r="AX7" s="67">
        <v>0</v>
      </c>
      <c r="AY7" s="57">
        <f t="shared" si="5"/>
        <v>0</v>
      </c>
      <c r="AZ7" s="70">
        <v>0</v>
      </c>
      <c r="BA7" s="67">
        <v>0.02</v>
      </c>
      <c r="BB7" s="57">
        <f t="shared" si="6"/>
        <v>0.91</v>
      </c>
      <c r="BC7" s="57">
        <f t="shared" si="7"/>
        <v>3.64</v>
      </c>
      <c r="BD7" s="70" t="s">
        <v>86</v>
      </c>
      <c r="BE7" s="71">
        <f>VLOOKUP(BD7,[3]Formulas!$B$23:$F$47,2,0)</f>
        <v>0.15</v>
      </c>
      <c r="BF7" s="57">
        <f t="shared" si="8"/>
        <v>6.82</v>
      </c>
      <c r="BG7" s="72">
        <v>14.99</v>
      </c>
      <c r="BH7" s="75">
        <v>1.5</v>
      </c>
      <c r="BI7" s="57">
        <f ca="1">AVERAGE(OFFSET([3]Formulas!$M$3:$N$3,MATCH($AU7,[3]Formulas!$O$3:$O$20,0)-1,0))*BH7*AP7</f>
        <v>0.61</v>
      </c>
      <c r="BJ7" s="67">
        <v>0.1</v>
      </c>
      <c r="BK7" s="57">
        <f t="shared" si="9"/>
        <v>4.55</v>
      </c>
      <c r="BL7" s="67">
        <v>0.03</v>
      </c>
      <c r="BM7" s="57">
        <f t="shared" si="10"/>
        <v>1.36</v>
      </c>
      <c r="BN7" s="67">
        <v>7.4999999999999997E-3</v>
      </c>
      <c r="BO7" s="57">
        <f t="shared" si="11"/>
        <v>0.34</v>
      </c>
      <c r="BP7" s="57">
        <f t="shared" ca="1" si="12"/>
        <v>28.67</v>
      </c>
      <c r="BQ7" s="57">
        <f t="shared" ca="1" si="13"/>
        <v>32.31</v>
      </c>
      <c r="BR7" s="57">
        <v>10.11</v>
      </c>
      <c r="BS7" s="74">
        <v>0.2329</v>
      </c>
      <c r="BT7" s="57">
        <f t="shared" ca="1" si="14"/>
        <v>13.18</v>
      </c>
      <c r="BU7" s="66">
        <v>45.49</v>
      </c>
      <c r="BV7" s="70">
        <v>46.9</v>
      </c>
      <c r="BW7" s="57">
        <v>42.42</v>
      </c>
      <c r="BX7" s="71">
        <f t="shared" ca="1" si="15"/>
        <v>0.65029999999999999</v>
      </c>
    </row>
    <row r="8" spans="1:76" s="3" customFormat="1" ht="99.95" customHeight="1">
      <c r="A8" s="76">
        <v>7</v>
      </c>
      <c r="B8" s="77"/>
      <c r="C8" s="77"/>
      <c r="D8" s="49" t="s">
        <v>2</v>
      </c>
      <c r="E8" s="49"/>
      <c r="F8" s="49" t="s">
        <v>4</v>
      </c>
      <c r="G8" s="50"/>
      <c r="H8" s="49" t="s">
        <v>0</v>
      </c>
      <c r="I8" s="49" t="s">
        <v>0</v>
      </c>
      <c r="J8" s="48" t="s">
        <v>90</v>
      </c>
      <c r="K8" s="49" t="s">
        <v>80</v>
      </c>
      <c r="L8" s="52" t="s">
        <v>81</v>
      </c>
      <c r="M8" s="53" t="s">
        <v>94</v>
      </c>
      <c r="N8" s="77"/>
      <c r="O8" s="83" t="s">
        <v>104</v>
      </c>
      <c r="P8" s="77"/>
      <c r="Q8" s="77"/>
      <c r="R8" s="54" t="s">
        <v>83</v>
      </c>
      <c r="S8" s="1">
        <v>36</v>
      </c>
      <c r="T8" s="82">
        <v>7.88</v>
      </c>
      <c r="U8" s="55">
        <v>62.73</v>
      </c>
      <c r="V8" s="56">
        <v>7.8</v>
      </c>
      <c r="W8" s="57">
        <v>8.0399999999999991</v>
      </c>
      <c r="X8" s="58" t="s">
        <v>84</v>
      </c>
      <c r="Y8" s="59">
        <v>53</v>
      </c>
      <c r="Z8" s="59">
        <v>45</v>
      </c>
      <c r="AA8" s="59">
        <v>34</v>
      </c>
      <c r="AB8" s="60">
        <v>12</v>
      </c>
      <c r="AC8" s="61">
        <f t="shared" si="0"/>
        <v>8.1000000000000003E-2</v>
      </c>
      <c r="AD8" s="62">
        <v>56</v>
      </c>
      <c r="AE8" s="63">
        <f t="shared" si="1"/>
        <v>8296</v>
      </c>
      <c r="AF8" s="64">
        <v>2500</v>
      </c>
      <c r="AG8" s="57">
        <f t="shared" si="16"/>
        <v>0.3</v>
      </c>
      <c r="AH8" s="58" t="s">
        <v>85</v>
      </c>
      <c r="AI8" s="65">
        <f t="shared" si="2"/>
        <v>0.22</v>
      </c>
      <c r="AJ8" s="57" t="str">
        <f>IF(ISERROR(#REF!*AI8),"",#REF!*AI8)</f>
        <v/>
      </c>
      <c r="AK8" s="57" t="str">
        <f>IF(ISERROR(#REF!+AG8+AJ8),"",#REF!+AG8+AJ8)</f>
        <v/>
      </c>
      <c r="AL8" s="59">
        <v>17</v>
      </c>
      <c r="AM8" s="59">
        <v>7.5</v>
      </c>
      <c r="AN8" s="59">
        <v>3.5</v>
      </c>
      <c r="AO8" s="63">
        <f t="shared" si="17"/>
        <v>22</v>
      </c>
      <c r="AP8" s="66">
        <f t="shared" si="18"/>
        <v>0.26</v>
      </c>
      <c r="AQ8" s="66">
        <f t="shared" si="19"/>
        <v>3.21</v>
      </c>
      <c r="AR8" s="62">
        <v>3.28</v>
      </c>
      <c r="AS8" s="67">
        <v>0.2</v>
      </c>
      <c r="AT8" s="68">
        <f t="shared" si="3"/>
        <v>3.94</v>
      </c>
      <c r="AU8" s="69" t="str">
        <f>IF(AND(BD8="Clothing &amp; Accessories",$AT8&lt;=[3]Formulas!B$3,$AL8&lt;=[3]Formulas!C$3,$AM8&lt;=[3]Formulas!D$3,$AN8&lt;=[3]Formulas!E$3),"Standard-size less than 10oz (clothing)",IF(AND(BD8="Clothing &amp; Accessories",$AT8&lt;=[3]Formulas!B$4,$AL8&lt;=[3]Formulas!C$4,$AM8&lt;=[3]Formulas!D$4,$AN8&lt;=[3]Formulas!E$4),"Standard-size small 10-16oz (clothing)",IF(AND(BD8="Clothing &amp; Accessories",$AT8&lt;=[3]Formulas!B$5,$AL8&lt;=[3]Formulas!C$5,$AM8&lt;=[3]Formulas!D$5,$AN8&lt;=[3]Formulas!E$5),"Large standard-size less than 10oz (clothing)",IF(AND(BD8="Clothing &amp; Accessories",$AT8&lt;=[3]Formulas!B$6,$AL8&lt;=[3]Formulas!C$6,$AM8&lt;=[3]Formulas!D$6,$AN8&lt;=[3]Formulas!E$6),"Large standard-size 10-16oz (clothing)",IF(AND(BD8="Clothing &amp; Accessories",$AT8&lt;=[3]Formulas!B$5,$AL8&lt;=[3]Formulas!C$5,$AM8&lt;=[3]Formulas!D$5,$AN8&lt;=[3]Formulas!E$5),"Large standard-size 10-16oz (clothing)",IF(AND(BD8="Clothing &amp; Accessories",$AT8&lt;=[3]Formulas!B$7,$AL8&lt;=[3]Formulas!C$7,$AM8&lt;=[3]Formulas!D$7,$AN8&lt;=[3]Formulas!E$7),"Large standard-size one lb to two lb (clothing)",IF(AND(BD8="Clothing &amp; Accessories",$AT8&lt;=[3]Formulas!B$8,$AL8&lt;=[3]Formulas!C$8,$AM8&lt;=[3]Formulas!D$8,$AN8&lt;=[3]Formulas!E$8),"Large standard-size two lb to three lb (clothing)",IF(AND(BD8="Clothing &amp; Accessories",$AT8&lt;=[3]Formulas!B$9,$AL8&lt;=[3]Formulas!C$9,$AM8&lt;=[3]Formulas!D$9,$AN8&lt;=[3]Formulas!E$9),"Large standard-size over three lb (clothing)",IF(AND($AT8&lt;=[3]Formulas!B$3,$AL8&lt;=[3]Formulas!C$3,$AM8&lt;=[3]Formulas!D$3,$AN8&lt;=[3]Formulas!E$3),"Standard-size less than 10oz",IF(AND($AT8&lt;=[3]Formulas!B$4,$AL8&lt;=[3]Formulas!C$4,$AM8&lt;=[3]Formulas!D$4,$AN8&lt;=[3]Formulas!E$4),"Standard-size small 10-16oz",IF(AND($AT8&lt;=[3]Formulas!B$5,$AL8&lt;=[3]Formulas!C$5,$AM8&lt;=[3]Formulas!D$5,$AN8&lt;=[3]Formulas!E$5),"Large standard-size less than 10oz",IF(AND($AT8&lt;=[3]Formulas!B$6,$AL8&lt;=[3]Formulas!C$6,$AM8&lt;=[3]Formulas!D$6,$AN8&lt;=[3]Formulas!E$6),"Large standard-size 10-16oz",IF(AND($AT8&lt;=[3]Formulas!B$7,$AL8&lt;=[3]Formulas!C$7,$AM8&lt;=[3]Formulas!D$7,$AN8&lt;=[3]Formulas!E$7),"Large standard-size one lb to two lb",IF(AND($AT8&lt;=[3]Formulas!B$8,$AL8&lt;=[3]Formulas!C$8,$AM8&lt;=[3]Formulas!D$8,$AN8&lt;=[3]Formulas!E$8),"Large standard-size two lb to three lb",IF(AND($AT8&lt;=[3]Formulas!B$9,$AL8&lt;=[3]Formulas!C$9,$AM8&lt;=[3]Formulas!D$9,$AN8&lt;=[3]Formulas!E$9),"Large standard-size over three lb",IF(AND($AT8&lt;=[3]Formulas!B$10,$AL8&lt;=[3]Formulas!C$10,$AM8&lt;=[3]Formulas!D$10,($AL8+$AO8)&lt;=[3]Formulas!F$10),"Small oversize",IF(AND($AT8&lt;=[3]Formulas!B$11,$AL8&lt;=[3]Formulas!C$11,($AL8+$AO8)&lt;=[3]Formulas!F$11),"Medium oversize",IF(AND($AT8&lt;=[3]Formulas!B$12,$AL8&lt;=[3]Formulas!C$12,($AL8+$AO8)&lt;=[3]Formulas!F$12),"Large oversize","Special oversize"))))))))))))))))))</f>
        <v>Large standard-size over three lb</v>
      </c>
      <c r="AV8" s="67">
        <v>0.06</v>
      </c>
      <c r="AW8" s="57">
        <f t="shared" si="4"/>
        <v>2.73</v>
      </c>
      <c r="AX8" s="67">
        <v>0</v>
      </c>
      <c r="AY8" s="57">
        <f t="shared" si="5"/>
        <v>0</v>
      </c>
      <c r="AZ8" s="70">
        <v>0</v>
      </c>
      <c r="BA8" s="67">
        <v>0.02</v>
      </c>
      <c r="BB8" s="57">
        <f t="shared" si="6"/>
        <v>0.91</v>
      </c>
      <c r="BC8" s="57">
        <f t="shared" si="7"/>
        <v>3.64</v>
      </c>
      <c r="BD8" s="70" t="s">
        <v>86</v>
      </c>
      <c r="BE8" s="71">
        <f>VLOOKUP(BD8,[3]Formulas!$B$23:$F$47,2,0)</f>
        <v>0.15</v>
      </c>
      <c r="BF8" s="57">
        <f t="shared" si="8"/>
        <v>6.82</v>
      </c>
      <c r="BG8" s="72">
        <v>14.99</v>
      </c>
      <c r="BH8" s="75">
        <v>1.5</v>
      </c>
      <c r="BI8" s="57">
        <f ca="1">AVERAGE(OFFSET([3]Formulas!$M$3:$N$3,MATCH($AU8,[3]Formulas!$O$3:$O$20,0)-1,0))*BH8*AP8</f>
        <v>0.61</v>
      </c>
      <c r="BJ8" s="67">
        <v>0.1</v>
      </c>
      <c r="BK8" s="57">
        <f t="shared" si="9"/>
        <v>4.55</v>
      </c>
      <c r="BL8" s="67">
        <v>0.03</v>
      </c>
      <c r="BM8" s="57">
        <f t="shared" si="10"/>
        <v>1.36</v>
      </c>
      <c r="BN8" s="67">
        <v>7.4999999999999997E-3</v>
      </c>
      <c r="BO8" s="57">
        <f t="shared" si="11"/>
        <v>0.34</v>
      </c>
      <c r="BP8" s="57">
        <f t="shared" ca="1" si="12"/>
        <v>28.67</v>
      </c>
      <c r="BQ8" s="57">
        <f t="shared" ca="1" si="13"/>
        <v>32.31</v>
      </c>
      <c r="BR8" s="57">
        <v>10.11</v>
      </c>
      <c r="BS8" s="74">
        <v>0.2329</v>
      </c>
      <c r="BT8" s="57">
        <f t="shared" ca="1" si="14"/>
        <v>13.18</v>
      </c>
      <c r="BU8" s="66">
        <v>45.49</v>
      </c>
      <c r="BV8" s="70">
        <v>46.9</v>
      </c>
      <c r="BW8" s="57">
        <v>42.42</v>
      </c>
      <c r="BX8" s="71">
        <f t="shared" ca="1" si="15"/>
        <v>0.65029999999999999</v>
      </c>
    </row>
    <row r="9" spans="1:76" s="3" customFormat="1" ht="99.95" customHeight="1">
      <c r="A9" s="76">
        <v>8</v>
      </c>
      <c r="B9" s="77"/>
      <c r="C9" s="77"/>
      <c r="D9" s="49" t="s">
        <v>2</v>
      </c>
      <c r="E9" s="49"/>
      <c r="F9" s="49" t="s">
        <v>4</v>
      </c>
      <c r="G9" s="50"/>
      <c r="H9" s="49" t="s">
        <v>0</v>
      </c>
      <c r="I9" s="49" t="s">
        <v>0</v>
      </c>
      <c r="J9" s="48" t="s">
        <v>90</v>
      </c>
      <c r="K9" s="49" t="s">
        <v>80</v>
      </c>
      <c r="L9" s="52" t="s">
        <v>95</v>
      </c>
      <c r="M9" s="53" t="s">
        <v>82</v>
      </c>
      <c r="N9" s="77"/>
      <c r="O9" s="83" t="s">
        <v>105</v>
      </c>
      <c r="P9" s="77"/>
      <c r="Q9" s="77"/>
      <c r="R9" s="54" t="s">
        <v>83</v>
      </c>
      <c r="S9" s="1">
        <v>324</v>
      </c>
      <c r="T9" s="82">
        <v>15.32</v>
      </c>
      <c r="U9" s="55">
        <v>121.89</v>
      </c>
      <c r="V9" s="56">
        <v>7.8</v>
      </c>
      <c r="W9" s="57">
        <v>15.63</v>
      </c>
      <c r="X9" s="58" t="s">
        <v>84</v>
      </c>
      <c r="Y9" s="59">
        <v>57</v>
      </c>
      <c r="Z9" s="59">
        <v>45</v>
      </c>
      <c r="AA9" s="59">
        <v>34</v>
      </c>
      <c r="AB9" s="60">
        <v>6</v>
      </c>
      <c r="AC9" s="61">
        <f t="shared" si="0"/>
        <v>8.6999999999999994E-2</v>
      </c>
      <c r="AD9" s="62">
        <v>56</v>
      </c>
      <c r="AE9" s="63">
        <f t="shared" si="1"/>
        <v>3862</v>
      </c>
      <c r="AF9" s="64">
        <v>2500</v>
      </c>
      <c r="AG9" s="57">
        <f t="shared" si="16"/>
        <v>0.65</v>
      </c>
      <c r="AH9" s="58" t="s">
        <v>85</v>
      </c>
      <c r="AI9" s="65">
        <f t="shared" si="2"/>
        <v>0.22</v>
      </c>
      <c r="AJ9" s="57" t="str">
        <f>IF(ISERROR(#REF!*AI9),"",#REF!*AI9)</f>
        <v/>
      </c>
      <c r="AK9" s="57" t="str">
        <f>IF(ISERROR(#REF!+AG9+AJ9),"",#REF!+AG9+AJ9)</f>
        <v/>
      </c>
      <c r="AL9" s="59">
        <v>17</v>
      </c>
      <c r="AM9" s="59">
        <v>7.5</v>
      </c>
      <c r="AN9" s="59">
        <v>7.5</v>
      </c>
      <c r="AO9" s="63">
        <f t="shared" si="17"/>
        <v>30</v>
      </c>
      <c r="AP9" s="66">
        <f t="shared" si="18"/>
        <v>0.55000000000000004</v>
      </c>
      <c r="AQ9" s="66">
        <f t="shared" si="19"/>
        <v>6.88</v>
      </c>
      <c r="AR9" s="62">
        <v>6.33</v>
      </c>
      <c r="AS9" s="67">
        <v>0.2</v>
      </c>
      <c r="AT9" s="68">
        <f t="shared" si="3"/>
        <v>8.26</v>
      </c>
      <c r="AU9" s="69" t="str">
        <f>IF(AND(BD9="Clothing &amp; Accessories",$AT9&lt;=[3]Formulas!B$3,$AL9&lt;=[3]Formulas!C$3,$AM9&lt;=[3]Formulas!D$3,$AN9&lt;=[3]Formulas!E$3),"Standard-size less than 10oz (clothing)",IF(AND(BD9="Clothing &amp; Accessories",$AT9&lt;=[3]Formulas!B$4,$AL9&lt;=[3]Formulas!C$4,$AM9&lt;=[3]Formulas!D$4,$AN9&lt;=[3]Formulas!E$4),"Standard-size small 10-16oz (clothing)",IF(AND(BD9="Clothing &amp; Accessories",$AT9&lt;=[3]Formulas!B$5,$AL9&lt;=[3]Formulas!C$5,$AM9&lt;=[3]Formulas!D$5,$AN9&lt;=[3]Formulas!E$5),"Large standard-size less than 10oz (clothing)",IF(AND(BD9="Clothing &amp; Accessories",$AT9&lt;=[3]Formulas!B$6,$AL9&lt;=[3]Formulas!C$6,$AM9&lt;=[3]Formulas!D$6,$AN9&lt;=[3]Formulas!E$6),"Large standard-size 10-16oz (clothing)",IF(AND(BD9="Clothing &amp; Accessories",$AT9&lt;=[3]Formulas!B$5,$AL9&lt;=[3]Formulas!C$5,$AM9&lt;=[3]Formulas!D$5,$AN9&lt;=[3]Formulas!E$5),"Large standard-size 10-16oz (clothing)",IF(AND(BD9="Clothing &amp; Accessories",$AT9&lt;=[3]Formulas!B$7,$AL9&lt;=[3]Formulas!C$7,$AM9&lt;=[3]Formulas!D$7,$AN9&lt;=[3]Formulas!E$7),"Large standard-size one lb to two lb (clothing)",IF(AND(BD9="Clothing &amp; Accessories",$AT9&lt;=[3]Formulas!B$8,$AL9&lt;=[3]Formulas!C$8,$AM9&lt;=[3]Formulas!D$8,$AN9&lt;=[3]Formulas!E$8),"Large standard-size two lb to three lb (clothing)",IF(AND(BD9="Clothing &amp; Accessories",$AT9&lt;=[3]Formulas!B$9,$AL9&lt;=[3]Formulas!C$9,$AM9&lt;=[3]Formulas!D$9,$AN9&lt;=[3]Formulas!E$9),"Large standard-size over three lb (clothing)",IF(AND($AT9&lt;=[3]Formulas!B$3,$AL9&lt;=[3]Formulas!C$3,$AM9&lt;=[3]Formulas!D$3,$AN9&lt;=[3]Formulas!E$3),"Standard-size less than 10oz",IF(AND($AT9&lt;=[3]Formulas!B$4,$AL9&lt;=[3]Formulas!C$4,$AM9&lt;=[3]Formulas!D$4,$AN9&lt;=[3]Formulas!E$4),"Standard-size small 10-16oz",IF(AND($AT9&lt;=[3]Formulas!B$5,$AL9&lt;=[3]Formulas!C$5,$AM9&lt;=[3]Formulas!D$5,$AN9&lt;=[3]Formulas!E$5),"Large standard-size less than 10oz",IF(AND($AT9&lt;=[3]Formulas!B$6,$AL9&lt;=[3]Formulas!C$6,$AM9&lt;=[3]Formulas!D$6,$AN9&lt;=[3]Formulas!E$6),"Large standard-size 10-16oz",IF(AND($AT9&lt;=[3]Formulas!B$7,$AL9&lt;=[3]Formulas!C$7,$AM9&lt;=[3]Formulas!D$7,$AN9&lt;=[3]Formulas!E$7),"Large standard-size one lb to two lb",IF(AND($AT9&lt;=[3]Formulas!B$8,$AL9&lt;=[3]Formulas!C$8,$AM9&lt;=[3]Formulas!D$8,$AN9&lt;=[3]Formulas!E$8),"Large standard-size two lb to three lb",IF(AND($AT9&lt;=[3]Formulas!B$9,$AL9&lt;=[3]Formulas!C$9,$AM9&lt;=[3]Formulas!D$9,$AN9&lt;=[3]Formulas!E$9),"Large standard-size over three lb",IF(AND($AT9&lt;=[3]Formulas!B$10,$AL9&lt;=[3]Formulas!C$10,$AM9&lt;=[3]Formulas!D$10,($AL9+$AO9)&lt;=[3]Formulas!F$10),"Small oversize",IF(AND($AT9&lt;=[3]Formulas!B$11,$AL9&lt;=[3]Formulas!C$11,($AL9+$AO9)&lt;=[3]Formulas!F$11),"Medium oversize",IF(AND($AT9&lt;=[3]Formulas!B$12,$AL9&lt;=[3]Formulas!C$12,($AL9+$AO9)&lt;=[3]Formulas!F$12),"Large oversize","Special oversize"))))))))))))))))))</f>
        <v>Large standard-size over three lb</v>
      </c>
      <c r="AV9" s="67">
        <v>0.06</v>
      </c>
      <c r="AW9" s="57">
        <f t="shared" si="4"/>
        <v>3.95</v>
      </c>
      <c r="AX9" s="67">
        <v>0</v>
      </c>
      <c r="AY9" s="57">
        <f t="shared" si="5"/>
        <v>0</v>
      </c>
      <c r="AZ9" s="70">
        <v>0</v>
      </c>
      <c r="BA9" s="67">
        <v>0.02</v>
      </c>
      <c r="BB9" s="57">
        <f t="shared" si="6"/>
        <v>1.32</v>
      </c>
      <c r="BC9" s="57">
        <f t="shared" si="7"/>
        <v>5.27</v>
      </c>
      <c r="BD9" s="70" t="s">
        <v>86</v>
      </c>
      <c r="BE9" s="71">
        <f>VLOOKUP(BD9,[3]Formulas!$B$23:$F$47,2,0)</f>
        <v>0.15</v>
      </c>
      <c r="BF9" s="57">
        <f t="shared" si="8"/>
        <v>9.8800000000000008</v>
      </c>
      <c r="BG9" s="72">
        <v>14.99</v>
      </c>
      <c r="BH9" s="75">
        <v>1.5</v>
      </c>
      <c r="BI9" s="57">
        <f ca="1">AVERAGE(OFFSET([3]Formulas!$M$3:$N$3,MATCH($AU9,[3]Formulas!$O$3:$O$20,0)-1,0))*BH9*AP9</f>
        <v>1.3</v>
      </c>
      <c r="BJ9" s="67">
        <v>0.1</v>
      </c>
      <c r="BK9" s="57">
        <f t="shared" si="9"/>
        <v>6.59</v>
      </c>
      <c r="BL9" s="67">
        <v>0.03</v>
      </c>
      <c r="BM9" s="57">
        <f t="shared" si="10"/>
        <v>1.98</v>
      </c>
      <c r="BN9" s="67">
        <v>7.4999999999999997E-3</v>
      </c>
      <c r="BO9" s="57">
        <f t="shared" si="11"/>
        <v>0.49</v>
      </c>
      <c r="BP9" s="57">
        <f t="shared" ca="1" si="12"/>
        <v>35.229999999999997</v>
      </c>
      <c r="BQ9" s="57">
        <f t="shared" ca="1" si="13"/>
        <v>40.5</v>
      </c>
      <c r="BR9" s="57">
        <v>19.72</v>
      </c>
      <c r="BS9" s="74">
        <v>0.22239999999999999</v>
      </c>
      <c r="BT9" s="57">
        <f t="shared" ca="1" si="14"/>
        <v>25.36</v>
      </c>
      <c r="BU9" s="66">
        <v>65.86</v>
      </c>
      <c r="BV9" s="70">
        <v>67.900000000000006</v>
      </c>
      <c r="BW9" s="57">
        <v>60.22</v>
      </c>
      <c r="BX9" s="71">
        <f t="shared" ca="1" si="15"/>
        <v>0.55489999999999995</v>
      </c>
    </row>
    <row r="10" spans="1:76" s="3" customFormat="1" ht="99.95" customHeight="1">
      <c r="A10" s="76">
        <v>9</v>
      </c>
      <c r="B10" s="77"/>
      <c r="C10" s="77"/>
      <c r="D10" s="49" t="s">
        <v>2</v>
      </c>
      <c r="E10" s="49"/>
      <c r="F10" s="49" t="s">
        <v>4</v>
      </c>
      <c r="G10" s="50"/>
      <c r="H10" s="49" t="s">
        <v>0</v>
      </c>
      <c r="I10" s="49" t="s">
        <v>0</v>
      </c>
      <c r="J10" s="48" t="s">
        <v>90</v>
      </c>
      <c r="K10" s="49" t="s">
        <v>80</v>
      </c>
      <c r="L10" s="52" t="s">
        <v>95</v>
      </c>
      <c r="M10" s="53" t="s">
        <v>88</v>
      </c>
      <c r="N10" s="77"/>
      <c r="O10" s="83" t="s">
        <v>106</v>
      </c>
      <c r="P10" s="77"/>
      <c r="Q10" s="77"/>
      <c r="R10" s="54" t="s">
        <v>83</v>
      </c>
      <c r="S10" s="1">
        <v>282</v>
      </c>
      <c r="T10" s="82">
        <v>15.32</v>
      </c>
      <c r="U10" s="55">
        <v>121.89</v>
      </c>
      <c r="V10" s="56">
        <v>7.8</v>
      </c>
      <c r="W10" s="57">
        <v>15.63</v>
      </c>
      <c r="X10" s="58" t="s">
        <v>84</v>
      </c>
      <c r="Y10" s="59">
        <v>57</v>
      </c>
      <c r="Z10" s="59">
        <v>45</v>
      </c>
      <c r="AA10" s="59">
        <v>34</v>
      </c>
      <c r="AB10" s="60">
        <v>6</v>
      </c>
      <c r="AC10" s="61">
        <f t="shared" si="0"/>
        <v>8.6999999999999994E-2</v>
      </c>
      <c r="AD10" s="62">
        <v>56</v>
      </c>
      <c r="AE10" s="63">
        <f t="shared" si="1"/>
        <v>3862</v>
      </c>
      <c r="AF10" s="64">
        <v>2500</v>
      </c>
      <c r="AG10" s="57">
        <f t="shared" si="16"/>
        <v>0.65</v>
      </c>
      <c r="AH10" s="58" t="s">
        <v>85</v>
      </c>
      <c r="AI10" s="65">
        <f t="shared" si="2"/>
        <v>0.22</v>
      </c>
      <c r="AJ10" s="57" t="str">
        <f>IF(ISERROR(#REF!*AI10),"",#REF!*AI10)</f>
        <v/>
      </c>
      <c r="AK10" s="57" t="str">
        <f>IF(ISERROR(#REF!+AG10+AJ10),"",#REF!+AG10+AJ10)</f>
        <v/>
      </c>
      <c r="AL10" s="59">
        <v>17</v>
      </c>
      <c r="AM10" s="59">
        <v>7.5</v>
      </c>
      <c r="AN10" s="59">
        <v>7.5</v>
      </c>
      <c r="AO10" s="63">
        <f t="shared" si="17"/>
        <v>30</v>
      </c>
      <c r="AP10" s="66">
        <f t="shared" si="18"/>
        <v>0.55000000000000004</v>
      </c>
      <c r="AQ10" s="66">
        <f t="shared" si="19"/>
        <v>6.88</v>
      </c>
      <c r="AR10" s="62">
        <v>6.33</v>
      </c>
      <c r="AS10" s="67">
        <v>0.2</v>
      </c>
      <c r="AT10" s="68">
        <f t="shared" si="3"/>
        <v>8.26</v>
      </c>
      <c r="AU10" s="69" t="str">
        <f>IF(AND(BD10="Clothing &amp; Accessories",$AT10&lt;=[3]Formulas!B$3,$AL10&lt;=[3]Formulas!C$3,$AM10&lt;=[3]Formulas!D$3,$AN10&lt;=[3]Formulas!E$3),"Standard-size less than 10oz (clothing)",IF(AND(BD10="Clothing &amp; Accessories",$AT10&lt;=[3]Formulas!B$4,$AL10&lt;=[3]Formulas!C$4,$AM10&lt;=[3]Formulas!D$4,$AN10&lt;=[3]Formulas!E$4),"Standard-size small 10-16oz (clothing)",IF(AND(BD10="Clothing &amp; Accessories",$AT10&lt;=[3]Formulas!B$5,$AL10&lt;=[3]Formulas!C$5,$AM10&lt;=[3]Formulas!D$5,$AN10&lt;=[3]Formulas!E$5),"Large standard-size less than 10oz (clothing)",IF(AND(BD10="Clothing &amp; Accessories",$AT10&lt;=[3]Formulas!B$6,$AL10&lt;=[3]Formulas!C$6,$AM10&lt;=[3]Formulas!D$6,$AN10&lt;=[3]Formulas!E$6),"Large standard-size 10-16oz (clothing)",IF(AND(BD10="Clothing &amp; Accessories",$AT10&lt;=[3]Formulas!B$5,$AL10&lt;=[3]Formulas!C$5,$AM10&lt;=[3]Formulas!D$5,$AN10&lt;=[3]Formulas!E$5),"Large standard-size 10-16oz (clothing)",IF(AND(BD10="Clothing &amp; Accessories",$AT10&lt;=[3]Formulas!B$7,$AL10&lt;=[3]Formulas!C$7,$AM10&lt;=[3]Formulas!D$7,$AN10&lt;=[3]Formulas!E$7),"Large standard-size one lb to two lb (clothing)",IF(AND(BD10="Clothing &amp; Accessories",$AT10&lt;=[3]Formulas!B$8,$AL10&lt;=[3]Formulas!C$8,$AM10&lt;=[3]Formulas!D$8,$AN10&lt;=[3]Formulas!E$8),"Large standard-size two lb to three lb (clothing)",IF(AND(BD10="Clothing &amp; Accessories",$AT10&lt;=[3]Formulas!B$9,$AL10&lt;=[3]Formulas!C$9,$AM10&lt;=[3]Formulas!D$9,$AN10&lt;=[3]Formulas!E$9),"Large standard-size over three lb (clothing)",IF(AND($AT10&lt;=[3]Formulas!B$3,$AL10&lt;=[3]Formulas!C$3,$AM10&lt;=[3]Formulas!D$3,$AN10&lt;=[3]Formulas!E$3),"Standard-size less than 10oz",IF(AND($AT10&lt;=[3]Formulas!B$4,$AL10&lt;=[3]Formulas!C$4,$AM10&lt;=[3]Formulas!D$4,$AN10&lt;=[3]Formulas!E$4),"Standard-size small 10-16oz",IF(AND($AT10&lt;=[3]Formulas!B$5,$AL10&lt;=[3]Formulas!C$5,$AM10&lt;=[3]Formulas!D$5,$AN10&lt;=[3]Formulas!E$5),"Large standard-size less than 10oz",IF(AND($AT10&lt;=[3]Formulas!B$6,$AL10&lt;=[3]Formulas!C$6,$AM10&lt;=[3]Formulas!D$6,$AN10&lt;=[3]Formulas!E$6),"Large standard-size 10-16oz",IF(AND($AT10&lt;=[3]Formulas!B$7,$AL10&lt;=[3]Formulas!C$7,$AM10&lt;=[3]Formulas!D$7,$AN10&lt;=[3]Formulas!E$7),"Large standard-size one lb to two lb",IF(AND($AT10&lt;=[3]Formulas!B$8,$AL10&lt;=[3]Formulas!C$8,$AM10&lt;=[3]Formulas!D$8,$AN10&lt;=[3]Formulas!E$8),"Large standard-size two lb to three lb",IF(AND($AT10&lt;=[3]Formulas!B$9,$AL10&lt;=[3]Formulas!C$9,$AM10&lt;=[3]Formulas!D$9,$AN10&lt;=[3]Formulas!E$9),"Large standard-size over three lb",IF(AND($AT10&lt;=[3]Formulas!B$10,$AL10&lt;=[3]Formulas!C$10,$AM10&lt;=[3]Formulas!D$10,($AL10+$AO10)&lt;=[3]Formulas!F$10),"Small oversize",IF(AND($AT10&lt;=[3]Formulas!B$11,$AL10&lt;=[3]Formulas!C$11,($AL10+$AO10)&lt;=[3]Formulas!F$11),"Medium oversize",IF(AND($AT10&lt;=[3]Formulas!B$12,$AL10&lt;=[3]Formulas!C$12,($AL10+$AO10)&lt;=[3]Formulas!F$12),"Large oversize","Special oversize"))))))))))))))))))</f>
        <v>Large standard-size over three lb</v>
      </c>
      <c r="AV10" s="67">
        <v>0.06</v>
      </c>
      <c r="AW10" s="57">
        <f t="shared" si="4"/>
        <v>3.95</v>
      </c>
      <c r="AX10" s="67">
        <v>0</v>
      </c>
      <c r="AY10" s="57">
        <f t="shared" si="5"/>
        <v>0</v>
      </c>
      <c r="AZ10" s="70">
        <v>0</v>
      </c>
      <c r="BA10" s="67">
        <v>0.02</v>
      </c>
      <c r="BB10" s="57">
        <f t="shared" si="6"/>
        <v>1.32</v>
      </c>
      <c r="BC10" s="57">
        <f t="shared" si="7"/>
        <v>5.27</v>
      </c>
      <c r="BD10" s="70" t="s">
        <v>86</v>
      </c>
      <c r="BE10" s="71">
        <f>VLOOKUP(BD10,[3]Formulas!$B$23:$F$47,2,0)</f>
        <v>0.15</v>
      </c>
      <c r="BF10" s="57">
        <f t="shared" si="8"/>
        <v>9.8800000000000008</v>
      </c>
      <c r="BG10" s="72">
        <v>14.99</v>
      </c>
      <c r="BH10" s="75">
        <v>1.5</v>
      </c>
      <c r="BI10" s="57">
        <f ca="1">AVERAGE(OFFSET([3]Formulas!$M$3:$N$3,MATCH($AU10,[3]Formulas!$O$3:$O$20,0)-1,0))*BH10*AP10</f>
        <v>1.3</v>
      </c>
      <c r="BJ10" s="67">
        <v>0.1</v>
      </c>
      <c r="BK10" s="57">
        <f t="shared" si="9"/>
        <v>6.59</v>
      </c>
      <c r="BL10" s="67">
        <v>0.03</v>
      </c>
      <c r="BM10" s="57">
        <f t="shared" si="10"/>
        <v>1.98</v>
      </c>
      <c r="BN10" s="67">
        <v>7.4999999999999997E-3</v>
      </c>
      <c r="BO10" s="57">
        <f t="shared" si="11"/>
        <v>0.49</v>
      </c>
      <c r="BP10" s="57">
        <f t="shared" ca="1" si="12"/>
        <v>35.229999999999997</v>
      </c>
      <c r="BQ10" s="57">
        <f t="shared" ca="1" si="13"/>
        <v>40.5</v>
      </c>
      <c r="BR10" s="57">
        <v>19.72</v>
      </c>
      <c r="BS10" s="74">
        <v>0.22239999999999999</v>
      </c>
      <c r="BT10" s="57">
        <f t="shared" ca="1" si="14"/>
        <v>25.36</v>
      </c>
      <c r="BU10" s="66">
        <v>65.86</v>
      </c>
      <c r="BV10" s="70">
        <v>67.900000000000006</v>
      </c>
      <c r="BW10" s="57">
        <v>60.22</v>
      </c>
      <c r="BX10" s="71">
        <f t="shared" ca="1" si="15"/>
        <v>0.55489999999999995</v>
      </c>
    </row>
    <row r="11" spans="1:76" ht="99.95" customHeight="1">
      <c r="A11" s="76">
        <v>10</v>
      </c>
      <c r="B11" s="77"/>
      <c r="C11" s="77"/>
      <c r="D11" s="49" t="s">
        <v>2</v>
      </c>
      <c r="E11" s="49"/>
      <c r="F11" s="49" t="s">
        <v>4</v>
      </c>
      <c r="G11" s="50"/>
      <c r="H11" s="49" t="s">
        <v>0</v>
      </c>
      <c r="I11" s="49" t="s">
        <v>0</v>
      </c>
      <c r="J11" s="48" t="s">
        <v>90</v>
      </c>
      <c r="K11" s="49" t="s">
        <v>80</v>
      </c>
      <c r="L11" s="52" t="s">
        <v>95</v>
      </c>
      <c r="M11" s="53" t="s">
        <v>89</v>
      </c>
      <c r="N11" s="77"/>
      <c r="O11" s="83" t="s">
        <v>107</v>
      </c>
      <c r="P11" s="77"/>
      <c r="Q11" s="77"/>
      <c r="R11" s="54" t="s">
        <v>83</v>
      </c>
      <c r="S11" s="1">
        <v>60</v>
      </c>
      <c r="T11" s="82">
        <v>15.32</v>
      </c>
      <c r="U11" s="55">
        <v>121.89</v>
      </c>
      <c r="V11" s="56">
        <v>7.8</v>
      </c>
      <c r="W11" s="57">
        <v>15.63</v>
      </c>
      <c r="X11" s="58" t="s">
        <v>84</v>
      </c>
      <c r="Y11" s="59">
        <v>57</v>
      </c>
      <c r="Z11" s="59">
        <v>45</v>
      </c>
      <c r="AA11" s="59">
        <v>34</v>
      </c>
      <c r="AB11" s="60">
        <v>6</v>
      </c>
      <c r="AC11" s="61">
        <f t="shared" si="0"/>
        <v>8.6999999999999994E-2</v>
      </c>
      <c r="AD11" s="62">
        <v>56</v>
      </c>
      <c r="AE11" s="63">
        <f t="shared" si="1"/>
        <v>3862</v>
      </c>
      <c r="AF11" s="64">
        <v>2500</v>
      </c>
      <c r="AG11" s="57">
        <f t="shared" si="16"/>
        <v>0.65</v>
      </c>
      <c r="AH11" s="58" t="s">
        <v>85</v>
      </c>
      <c r="AI11" s="65">
        <f t="shared" si="2"/>
        <v>0.22</v>
      </c>
      <c r="AJ11" s="57" t="str">
        <f>IF(ISERROR(#REF!*AI11),"",#REF!*AI11)</f>
        <v/>
      </c>
      <c r="AK11" s="57" t="str">
        <f>IF(ISERROR(#REF!+AG11+AJ11),"",#REF!+AG11+AJ11)</f>
        <v/>
      </c>
      <c r="AL11" s="59">
        <v>17</v>
      </c>
      <c r="AM11" s="59">
        <v>7.5</v>
      </c>
      <c r="AN11" s="59">
        <v>7.5</v>
      </c>
      <c r="AO11" s="63">
        <f t="shared" si="17"/>
        <v>30</v>
      </c>
      <c r="AP11" s="66">
        <f t="shared" si="18"/>
        <v>0.55000000000000004</v>
      </c>
      <c r="AQ11" s="66">
        <f t="shared" si="19"/>
        <v>6.88</v>
      </c>
      <c r="AR11" s="62">
        <v>6.33</v>
      </c>
      <c r="AS11" s="67">
        <v>0.2</v>
      </c>
      <c r="AT11" s="68">
        <f t="shared" si="3"/>
        <v>8.26</v>
      </c>
      <c r="AU11" s="69" t="str">
        <f>IF(AND(BD11="Clothing &amp; Accessories",$AT11&lt;=[3]Formulas!B$3,$AL11&lt;=[3]Formulas!C$3,$AM11&lt;=[3]Formulas!D$3,$AN11&lt;=[3]Formulas!E$3),"Standard-size less than 10oz (clothing)",IF(AND(BD11="Clothing &amp; Accessories",$AT11&lt;=[3]Formulas!B$4,$AL11&lt;=[3]Formulas!C$4,$AM11&lt;=[3]Formulas!D$4,$AN11&lt;=[3]Formulas!E$4),"Standard-size small 10-16oz (clothing)",IF(AND(BD11="Clothing &amp; Accessories",$AT11&lt;=[3]Formulas!B$5,$AL11&lt;=[3]Formulas!C$5,$AM11&lt;=[3]Formulas!D$5,$AN11&lt;=[3]Formulas!E$5),"Large standard-size less than 10oz (clothing)",IF(AND(BD11="Clothing &amp; Accessories",$AT11&lt;=[3]Formulas!B$6,$AL11&lt;=[3]Formulas!C$6,$AM11&lt;=[3]Formulas!D$6,$AN11&lt;=[3]Formulas!E$6),"Large standard-size 10-16oz (clothing)",IF(AND(BD11="Clothing &amp; Accessories",$AT11&lt;=[3]Formulas!B$5,$AL11&lt;=[3]Formulas!C$5,$AM11&lt;=[3]Formulas!D$5,$AN11&lt;=[3]Formulas!E$5),"Large standard-size 10-16oz (clothing)",IF(AND(BD11="Clothing &amp; Accessories",$AT11&lt;=[3]Formulas!B$7,$AL11&lt;=[3]Formulas!C$7,$AM11&lt;=[3]Formulas!D$7,$AN11&lt;=[3]Formulas!E$7),"Large standard-size one lb to two lb (clothing)",IF(AND(BD11="Clothing &amp; Accessories",$AT11&lt;=[3]Formulas!B$8,$AL11&lt;=[3]Formulas!C$8,$AM11&lt;=[3]Formulas!D$8,$AN11&lt;=[3]Formulas!E$8),"Large standard-size two lb to three lb (clothing)",IF(AND(BD11="Clothing &amp; Accessories",$AT11&lt;=[3]Formulas!B$9,$AL11&lt;=[3]Formulas!C$9,$AM11&lt;=[3]Formulas!D$9,$AN11&lt;=[3]Formulas!E$9),"Large standard-size over three lb (clothing)",IF(AND($AT11&lt;=[3]Formulas!B$3,$AL11&lt;=[3]Formulas!C$3,$AM11&lt;=[3]Formulas!D$3,$AN11&lt;=[3]Formulas!E$3),"Standard-size less than 10oz",IF(AND($AT11&lt;=[3]Formulas!B$4,$AL11&lt;=[3]Formulas!C$4,$AM11&lt;=[3]Formulas!D$4,$AN11&lt;=[3]Formulas!E$4),"Standard-size small 10-16oz",IF(AND($AT11&lt;=[3]Formulas!B$5,$AL11&lt;=[3]Formulas!C$5,$AM11&lt;=[3]Formulas!D$5,$AN11&lt;=[3]Formulas!E$5),"Large standard-size less than 10oz",IF(AND($AT11&lt;=[3]Formulas!B$6,$AL11&lt;=[3]Formulas!C$6,$AM11&lt;=[3]Formulas!D$6,$AN11&lt;=[3]Formulas!E$6),"Large standard-size 10-16oz",IF(AND($AT11&lt;=[3]Formulas!B$7,$AL11&lt;=[3]Formulas!C$7,$AM11&lt;=[3]Formulas!D$7,$AN11&lt;=[3]Formulas!E$7),"Large standard-size one lb to two lb",IF(AND($AT11&lt;=[3]Formulas!B$8,$AL11&lt;=[3]Formulas!C$8,$AM11&lt;=[3]Formulas!D$8,$AN11&lt;=[3]Formulas!E$8),"Large standard-size two lb to three lb",IF(AND($AT11&lt;=[3]Formulas!B$9,$AL11&lt;=[3]Formulas!C$9,$AM11&lt;=[3]Formulas!D$9,$AN11&lt;=[3]Formulas!E$9),"Large standard-size over three lb",IF(AND($AT11&lt;=[3]Formulas!B$10,$AL11&lt;=[3]Formulas!C$10,$AM11&lt;=[3]Formulas!D$10,($AL11+$AO11)&lt;=[3]Formulas!F$10),"Small oversize",IF(AND($AT11&lt;=[3]Formulas!B$11,$AL11&lt;=[3]Formulas!C$11,($AL11+$AO11)&lt;=[3]Formulas!F$11),"Medium oversize",IF(AND($AT11&lt;=[3]Formulas!B$12,$AL11&lt;=[3]Formulas!C$12,($AL11+$AO11)&lt;=[3]Formulas!F$12),"Large oversize","Special oversize"))))))))))))))))))</f>
        <v>Large standard-size over three lb</v>
      </c>
      <c r="AV11" s="67">
        <v>0.06</v>
      </c>
      <c r="AW11" s="57">
        <f t="shared" si="4"/>
        <v>3.95</v>
      </c>
      <c r="AX11" s="67">
        <v>0</v>
      </c>
      <c r="AY11" s="57">
        <f t="shared" si="5"/>
        <v>0</v>
      </c>
      <c r="AZ11" s="70">
        <v>0</v>
      </c>
      <c r="BA11" s="67">
        <v>0.02</v>
      </c>
      <c r="BB11" s="57">
        <f t="shared" si="6"/>
        <v>1.32</v>
      </c>
      <c r="BC11" s="57">
        <f t="shared" si="7"/>
        <v>5.27</v>
      </c>
      <c r="BD11" s="70" t="s">
        <v>86</v>
      </c>
      <c r="BE11" s="71">
        <f>VLOOKUP(BD11,[3]Formulas!$B$23:$F$47,2,0)</f>
        <v>0.15</v>
      </c>
      <c r="BF11" s="57">
        <f t="shared" si="8"/>
        <v>9.8800000000000008</v>
      </c>
      <c r="BG11" s="72">
        <v>14.99</v>
      </c>
      <c r="BH11" s="75">
        <v>1.5</v>
      </c>
      <c r="BI11" s="57">
        <f ca="1">AVERAGE(OFFSET([3]Formulas!$M$3:$N$3,MATCH($AU11,[3]Formulas!$O$3:$O$20,0)-1,0))*BH11*AP11</f>
        <v>1.3</v>
      </c>
      <c r="BJ11" s="67">
        <v>0.1</v>
      </c>
      <c r="BK11" s="57">
        <f t="shared" si="9"/>
        <v>6.59</v>
      </c>
      <c r="BL11" s="67">
        <v>0.03</v>
      </c>
      <c r="BM11" s="57">
        <f t="shared" si="10"/>
        <v>1.98</v>
      </c>
      <c r="BN11" s="67">
        <v>7.4999999999999997E-3</v>
      </c>
      <c r="BO11" s="57">
        <f t="shared" si="11"/>
        <v>0.49</v>
      </c>
      <c r="BP11" s="57">
        <f t="shared" ca="1" si="12"/>
        <v>35.229999999999997</v>
      </c>
      <c r="BQ11" s="57">
        <f t="shared" ca="1" si="13"/>
        <v>40.5</v>
      </c>
      <c r="BR11" s="57">
        <v>19.72</v>
      </c>
      <c r="BS11" s="74">
        <v>0.22239999999999999</v>
      </c>
      <c r="BT11" s="57">
        <f t="shared" ca="1" si="14"/>
        <v>25.36</v>
      </c>
      <c r="BU11" s="66">
        <v>65.86</v>
      </c>
      <c r="BV11" s="70">
        <v>67.900000000000006</v>
      </c>
      <c r="BW11" s="57">
        <v>60.22</v>
      </c>
      <c r="BX11" s="71">
        <f t="shared" ca="1" si="15"/>
        <v>0.55489999999999995</v>
      </c>
    </row>
    <row r="12" spans="1:76" ht="99.95" customHeight="1">
      <c r="A12" s="76">
        <v>11</v>
      </c>
      <c r="B12" s="77"/>
      <c r="C12" s="77"/>
      <c r="D12" s="49" t="s">
        <v>2</v>
      </c>
      <c r="E12" s="49"/>
      <c r="F12" s="49" t="s">
        <v>4</v>
      </c>
      <c r="G12" s="50"/>
      <c r="H12" s="49" t="s">
        <v>0</v>
      </c>
      <c r="I12" s="49" t="s">
        <v>0</v>
      </c>
      <c r="J12" s="48" t="s">
        <v>90</v>
      </c>
      <c r="K12" s="49" t="s">
        <v>80</v>
      </c>
      <c r="L12" s="52" t="s">
        <v>95</v>
      </c>
      <c r="M12" s="53" t="s">
        <v>91</v>
      </c>
      <c r="N12" s="77"/>
      <c r="O12" s="83" t="s">
        <v>108</v>
      </c>
      <c r="P12" s="77"/>
      <c r="Q12" s="77"/>
      <c r="R12" s="54" t="s">
        <v>83</v>
      </c>
      <c r="S12" s="1">
        <v>126</v>
      </c>
      <c r="T12" s="82">
        <v>15.32</v>
      </c>
      <c r="U12" s="55">
        <v>121.89</v>
      </c>
      <c r="V12" s="56">
        <v>7.8</v>
      </c>
      <c r="W12" s="57">
        <v>15.63</v>
      </c>
      <c r="X12" s="58" t="s">
        <v>84</v>
      </c>
      <c r="Y12" s="59">
        <v>57</v>
      </c>
      <c r="Z12" s="59">
        <v>45</v>
      </c>
      <c r="AA12" s="59">
        <v>34</v>
      </c>
      <c r="AB12" s="60">
        <v>6</v>
      </c>
      <c r="AC12" s="61">
        <f t="shared" si="0"/>
        <v>8.6999999999999994E-2</v>
      </c>
      <c r="AD12" s="62">
        <v>56</v>
      </c>
      <c r="AE12" s="63">
        <f t="shared" si="1"/>
        <v>3862</v>
      </c>
      <c r="AF12" s="64">
        <v>2500</v>
      </c>
      <c r="AG12" s="57">
        <f t="shared" si="16"/>
        <v>0.65</v>
      </c>
      <c r="AH12" s="58" t="s">
        <v>85</v>
      </c>
      <c r="AI12" s="65">
        <f t="shared" si="2"/>
        <v>0.22</v>
      </c>
      <c r="AJ12" s="57" t="str">
        <f>IF(ISERROR(#REF!*AI12),"",#REF!*AI12)</f>
        <v/>
      </c>
      <c r="AK12" s="57" t="str">
        <f>IF(ISERROR(#REF!+AG12+AJ12),"",#REF!+AG12+AJ12)</f>
        <v/>
      </c>
      <c r="AL12" s="59">
        <v>17</v>
      </c>
      <c r="AM12" s="59">
        <v>7.5</v>
      </c>
      <c r="AN12" s="59">
        <v>7.5</v>
      </c>
      <c r="AO12" s="63">
        <f t="shared" si="17"/>
        <v>30</v>
      </c>
      <c r="AP12" s="66">
        <f t="shared" si="18"/>
        <v>0.55000000000000004</v>
      </c>
      <c r="AQ12" s="66">
        <f t="shared" si="19"/>
        <v>6.88</v>
      </c>
      <c r="AR12" s="62">
        <v>6.33</v>
      </c>
      <c r="AS12" s="67">
        <v>0.2</v>
      </c>
      <c r="AT12" s="68">
        <f t="shared" si="3"/>
        <v>8.26</v>
      </c>
      <c r="AU12" s="69" t="str">
        <f>IF(AND(BD12="Clothing &amp; Accessories",$AT12&lt;=[3]Formulas!B$3,$AL12&lt;=[3]Formulas!C$3,$AM12&lt;=[3]Formulas!D$3,$AN12&lt;=[3]Formulas!E$3),"Standard-size less than 10oz (clothing)",IF(AND(BD12="Clothing &amp; Accessories",$AT12&lt;=[3]Formulas!B$4,$AL12&lt;=[3]Formulas!C$4,$AM12&lt;=[3]Formulas!D$4,$AN12&lt;=[3]Formulas!E$4),"Standard-size small 10-16oz (clothing)",IF(AND(BD12="Clothing &amp; Accessories",$AT12&lt;=[3]Formulas!B$5,$AL12&lt;=[3]Formulas!C$5,$AM12&lt;=[3]Formulas!D$5,$AN12&lt;=[3]Formulas!E$5),"Large standard-size less than 10oz (clothing)",IF(AND(BD12="Clothing &amp; Accessories",$AT12&lt;=[3]Formulas!B$6,$AL12&lt;=[3]Formulas!C$6,$AM12&lt;=[3]Formulas!D$6,$AN12&lt;=[3]Formulas!E$6),"Large standard-size 10-16oz (clothing)",IF(AND(BD12="Clothing &amp; Accessories",$AT12&lt;=[3]Formulas!B$5,$AL12&lt;=[3]Formulas!C$5,$AM12&lt;=[3]Formulas!D$5,$AN12&lt;=[3]Formulas!E$5),"Large standard-size 10-16oz (clothing)",IF(AND(BD12="Clothing &amp; Accessories",$AT12&lt;=[3]Formulas!B$7,$AL12&lt;=[3]Formulas!C$7,$AM12&lt;=[3]Formulas!D$7,$AN12&lt;=[3]Formulas!E$7),"Large standard-size one lb to two lb (clothing)",IF(AND(BD12="Clothing &amp; Accessories",$AT12&lt;=[3]Formulas!B$8,$AL12&lt;=[3]Formulas!C$8,$AM12&lt;=[3]Formulas!D$8,$AN12&lt;=[3]Formulas!E$8),"Large standard-size two lb to three lb (clothing)",IF(AND(BD12="Clothing &amp; Accessories",$AT12&lt;=[3]Formulas!B$9,$AL12&lt;=[3]Formulas!C$9,$AM12&lt;=[3]Formulas!D$9,$AN12&lt;=[3]Formulas!E$9),"Large standard-size over three lb (clothing)",IF(AND($AT12&lt;=[3]Formulas!B$3,$AL12&lt;=[3]Formulas!C$3,$AM12&lt;=[3]Formulas!D$3,$AN12&lt;=[3]Formulas!E$3),"Standard-size less than 10oz",IF(AND($AT12&lt;=[3]Formulas!B$4,$AL12&lt;=[3]Formulas!C$4,$AM12&lt;=[3]Formulas!D$4,$AN12&lt;=[3]Formulas!E$4),"Standard-size small 10-16oz",IF(AND($AT12&lt;=[3]Formulas!B$5,$AL12&lt;=[3]Formulas!C$5,$AM12&lt;=[3]Formulas!D$5,$AN12&lt;=[3]Formulas!E$5),"Large standard-size less than 10oz",IF(AND($AT12&lt;=[3]Formulas!B$6,$AL12&lt;=[3]Formulas!C$6,$AM12&lt;=[3]Formulas!D$6,$AN12&lt;=[3]Formulas!E$6),"Large standard-size 10-16oz",IF(AND($AT12&lt;=[3]Formulas!B$7,$AL12&lt;=[3]Formulas!C$7,$AM12&lt;=[3]Formulas!D$7,$AN12&lt;=[3]Formulas!E$7),"Large standard-size one lb to two lb",IF(AND($AT12&lt;=[3]Formulas!B$8,$AL12&lt;=[3]Formulas!C$8,$AM12&lt;=[3]Formulas!D$8,$AN12&lt;=[3]Formulas!E$8),"Large standard-size two lb to three lb",IF(AND($AT12&lt;=[3]Formulas!B$9,$AL12&lt;=[3]Formulas!C$9,$AM12&lt;=[3]Formulas!D$9,$AN12&lt;=[3]Formulas!E$9),"Large standard-size over three lb",IF(AND($AT12&lt;=[3]Formulas!B$10,$AL12&lt;=[3]Formulas!C$10,$AM12&lt;=[3]Formulas!D$10,($AL12+$AO12)&lt;=[3]Formulas!F$10),"Small oversize",IF(AND($AT12&lt;=[3]Formulas!B$11,$AL12&lt;=[3]Formulas!C$11,($AL12+$AO12)&lt;=[3]Formulas!F$11),"Medium oversize",IF(AND($AT12&lt;=[3]Formulas!B$12,$AL12&lt;=[3]Formulas!C$12,($AL12+$AO12)&lt;=[3]Formulas!F$12),"Large oversize","Special oversize"))))))))))))))))))</f>
        <v>Large standard-size over three lb</v>
      </c>
      <c r="AV12" s="67">
        <v>0.06</v>
      </c>
      <c r="AW12" s="57">
        <f t="shared" si="4"/>
        <v>3.95</v>
      </c>
      <c r="AX12" s="67">
        <v>0</v>
      </c>
      <c r="AY12" s="57">
        <f t="shared" si="5"/>
        <v>0</v>
      </c>
      <c r="AZ12" s="70">
        <v>0</v>
      </c>
      <c r="BA12" s="67">
        <v>0.02</v>
      </c>
      <c r="BB12" s="57">
        <f t="shared" si="6"/>
        <v>1.32</v>
      </c>
      <c r="BC12" s="57">
        <f t="shared" si="7"/>
        <v>5.27</v>
      </c>
      <c r="BD12" s="70" t="s">
        <v>86</v>
      </c>
      <c r="BE12" s="71">
        <f>VLOOKUP(BD12,[3]Formulas!$B$23:$F$47,2,0)</f>
        <v>0.15</v>
      </c>
      <c r="BF12" s="57">
        <f t="shared" si="8"/>
        <v>9.8800000000000008</v>
      </c>
      <c r="BG12" s="72">
        <v>14.99</v>
      </c>
      <c r="BH12" s="75">
        <v>1.5</v>
      </c>
      <c r="BI12" s="57">
        <f ca="1">AVERAGE(OFFSET([3]Formulas!$M$3:$N$3,MATCH($AU12,[3]Formulas!$O$3:$O$20,0)-1,0))*BH12*AP12</f>
        <v>1.3</v>
      </c>
      <c r="BJ12" s="67">
        <v>0.1</v>
      </c>
      <c r="BK12" s="57">
        <f t="shared" si="9"/>
        <v>6.59</v>
      </c>
      <c r="BL12" s="67">
        <v>0.03</v>
      </c>
      <c r="BM12" s="57">
        <f t="shared" si="10"/>
        <v>1.98</v>
      </c>
      <c r="BN12" s="67">
        <v>7.4999999999999997E-3</v>
      </c>
      <c r="BO12" s="57">
        <f t="shared" si="11"/>
        <v>0.49</v>
      </c>
      <c r="BP12" s="57">
        <f t="shared" ca="1" si="12"/>
        <v>35.229999999999997</v>
      </c>
      <c r="BQ12" s="57">
        <f t="shared" ca="1" si="13"/>
        <v>40.5</v>
      </c>
      <c r="BR12" s="57">
        <v>19.72</v>
      </c>
      <c r="BS12" s="74">
        <v>0.22239999999999999</v>
      </c>
      <c r="BT12" s="57">
        <f t="shared" ca="1" si="14"/>
        <v>25.36</v>
      </c>
      <c r="BU12" s="66">
        <v>65.86</v>
      </c>
      <c r="BV12" s="70">
        <v>67.900000000000006</v>
      </c>
      <c r="BW12" s="57">
        <v>60.22</v>
      </c>
      <c r="BX12" s="71">
        <f t="shared" ca="1" si="15"/>
        <v>0.55489999999999995</v>
      </c>
    </row>
    <row r="13" spans="1:76" ht="99.95" customHeight="1">
      <c r="A13" s="76">
        <v>12</v>
      </c>
      <c r="B13" s="77"/>
      <c r="C13" s="77"/>
      <c r="D13" s="49" t="s">
        <v>2</v>
      </c>
      <c r="E13" s="49"/>
      <c r="F13" s="49" t="s">
        <v>4</v>
      </c>
      <c r="G13" s="50"/>
      <c r="H13" s="49" t="s">
        <v>0</v>
      </c>
      <c r="I13" s="49" t="s">
        <v>0</v>
      </c>
      <c r="J13" s="48" t="s">
        <v>90</v>
      </c>
      <c r="K13" s="49" t="s">
        <v>80</v>
      </c>
      <c r="L13" s="52" t="s">
        <v>95</v>
      </c>
      <c r="M13" s="53" t="s">
        <v>92</v>
      </c>
      <c r="N13" s="77"/>
      <c r="O13" s="83" t="s">
        <v>109</v>
      </c>
      <c r="P13" s="77"/>
      <c r="Q13" s="77"/>
      <c r="R13" s="54" t="s">
        <v>83</v>
      </c>
      <c r="S13" s="1">
        <v>108</v>
      </c>
      <c r="T13" s="82">
        <v>15.32</v>
      </c>
      <c r="U13" s="55">
        <v>121.89</v>
      </c>
      <c r="V13" s="56">
        <v>7.8</v>
      </c>
      <c r="W13" s="57">
        <v>15.63</v>
      </c>
      <c r="X13" s="58" t="s">
        <v>84</v>
      </c>
      <c r="Y13" s="59">
        <v>57</v>
      </c>
      <c r="Z13" s="59">
        <v>45</v>
      </c>
      <c r="AA13" s="59">
        <v>34</v>
      </c>
      <c r="AB13" s="60">
        <v>6</v>
      </c>
      <c r="AC13" s="61">
        <f t="shared" si="0"/>
        <v>8.6999999999999994E-2</v>
      </c>
      <c r="AD13" s="62">
        <v>56</v>
      </c>
      <c r="AE13" s="63">
        <f t="shared" si="1"/>
        <v>3862</v>
      </c>
      <c r="AF13" s="64">
        <v>2500</v>
      </c>
      <c r="AG13" s="57">
        <f t="shared" si="16"/>
        <v>0.65</v>
      </c>
      <c r="AH13" s="58" t="s">
        <v>85</v>
      </c>
      <c r="AI13" s="65">
        <f t="shared" si="2"/>
        <v>0.22</v>
      </c>
      <c r="AJ13" s="57" t="str">
        <f>IF(ISERROR(#REF!*AI13),"",#REF!*AI13)</f>
        <v/>
      </c>
      <c r="AK13" s="57" t="str">
        <f>IF(ISERROR(#REF!+AG13+AJ13),"",#REF!+AG13+AJ13)</f>
        <v/>
      </c>
      <c r="AL13" s="59">
        <v>17</v>
      </c>
      <c r="AM13" s="59">
        <v>7.5</v>
      </c>
      <c r="AN13" s="59">
        <v>7.5</v>
      </c>
      <c r="AO13" s="63">
        <f t="shared" si="17"/>
        <v>30</v>
      </c>
      <c r="AP13" s="66">
        <f t="shared" si="18"/>
        <v>0.55000000000000004</v>
      </c>
      <c r="AQ13" s="66">
        <f t="shared" si="19"/>
        <v>6.88</v>
      </c>
      <c r="AR13" s="62">
        <v>6.33</v>
      </c>
      <c r="AS13" s="67">
        <v>0.2</v>
      </c>
      <c r="AT13" s="68">
        <f t="shared" si="3"/>
        <v>8.26</v>
      </c>
      <c r="AU13" s="69" t="str">
        <f>IF(AND(BD13="Clothing &amp; Accessories",$AT13&lt;=[3]Formulas!B$3,$AL13&lt;=[3]Formulas!C$3,$AM13&lt;=[3]Formulas!D$3,$AN13&lt;=[3]Formulas!E$3),"Standard-size less than 10oz (clothing)",IF(AND(BD13="Clothing &amp; Accessories",$AT13&lt;=[3]Formulas!B$4,$AL13&lt;=[3]Formulas!C$4,$AM13&lt;=[3]Formulas!D$4,$AN13&lt;=[3]Formulas!E$4),"Standard-size small 10-16oz (clothing)",IF(AND(BD13="Clothing &amp; Accessories",$AT13&lt;=[3]Formulas!B$5,$AL13&lt;=[3]Formulas!C$5,$AM13&lt;=[3]Formulas!D$5,$AN13&lt;=[3]Formulas!E$5),"Large standard-size less than 10oz (clothing)",IF(AND(BD13="Clothing &amp; Accessories",$AT13&lt;=[3]Formulas!B$6,$AL13&lt;=[3]Formulas!C$6,$AM13&lt;=[3]Formulas!D$6,$AN13&lt;=[3]Formulas!E$6),"Large standard-size 10-16oz (clothing)",IF(AND(BD13="Clothing &amp; Accessories",$AT13&lt;=[3]Formulas!B$5,$AL13&lt;=[3]Formulas!C$5,$AM13&lt;=[3]Formulas!D$5,$AN13&lt;=[3]Formulas!E$5),"Large standard-size 10-16oz (clothing)",IF(AND(BD13="Clothing &amp; Accessories",$AT13&lt;=[3]Formulas!B$7,$AL13&lt;=[3]Formulas!C$7,$AM13&lt;=[3]Formulas!D$7,$AN13&lt;=[3]Formulas!E$7),"Large standard-size one lb to two lb (clothing)",IF(AND(BD13="Clothing &amp; Accessories",$AT13&lt;=[3]Formulas!B$8,$AL13&lt;=[3]Formulas!C$8,$AM13&lt;=[3]Formulas!D$8,$AN13&lt;=[3]Formulas!E$8),"Large standard-size two lb to three lb (clothing)",IF(AND(BD13="Clothing &amp; Accessories",$AT13&lt;=[3]Formulas!B$9,$AL13&lt;=[3]Formulas!C$9,$AM13&lt;=[3]Formulas!D$9,$AN13&lt;=[3]Formulas!E$9),"Large standard-size over three lb (clothing)",IF(AND($AT13&lt;=[3]Formulas!B$3,$AL13&lt;=[3]Formulas!C$3,$AM13&lt;=[3]Formulas!D$3,$AN13&lt;=[3]Formulas!E$3),"Standard-size less than 10oz",IF(AND($AT13&lt;=[3]Formulas!B$4,$AL13&lt;=[3]Formulas!C$4,$AM13&lt;=[3]Formulas!D$4,$AN13&lt;=[3]Formulas!E$4),"Standard-size small 10-16oz",IF(AND($AT13&lt;=[3]Formulas!B$5,$AL13&lt;=[3]Formulas!C$5,$AM13&lt;=[3]Formulas!D$5,$AN13&lt;=[3]Formulas!E$5),"Large standard-size less than 10oz",IF(AND($AT13&lt;=[3]Formulas!B$6,$AL13&lt;=[3]Formulas!C$6,$AM13&lt;=[3]Formulas!D$6,$AN13&lt;=[3]Formulas!E$6),"Large standard-size 10-16oz",IF(AND($AT13&lt;=[3]Formulas!B$7,$AL13&lt;=[3]Formulas!C$7,$AM13&lt;=[3]Formulas!D$7,$AN13&lt;=[3]Formulas!E$7),"Large standard-size one lb to two lb",IF(AND($AT13&lt;=[3]Formulas!B$8,$AL13&lt;=[3]Formulas!C$8,$AM13&lt;=[3]Formulas!D$8,$AN13&lt;=[3]Formulas!E$8),"Large standard-size two lb to three lb",IF(AND($AT13&lt;=[3]Formulas!B$9,$AL13&lt;=[3]Formulas!C$9,$AM13&lt;=[3]Formulas!D$9,$AN13&lt;=[3]Formulas!E$9),"Large standard-size over three lb",IF(AND($AT13&lt;=[3]Formulas!B$10,$AL13&lt;=[3]Formulas!C$10,$AM13&lt;=[3]Formulas!D$10,($AL13+$AO13)&lt;=[3]Formulas!F$10),"Small oversize",IF(AND($AT13&lt;=[3]Formulas!B$11,$AL13&lt;=[3]Formulas!C$11,($AL13+$AO13)&lt;=[3]Formulas!F$11),"Medium oversize",IF(AND($AT13&lt;=[3]Formulas!B$12,$AL13&lt;=[3]Formulas!C$12,($AL13+$AO13)&lt;=[3]Formulas!F$12),"Large oversize","Special oversize"))))))))))))))))))</f>
        <v>Large standard-size over three lb</v>
      </c>
      <c r="AV13" s="67">
        <v>0.06</v>
      </c>
      <c r="AW13" s="57">
        <f t="shared" si="4"/>
        <v>3.95</v>
      </c>
      <c r="AX13" s="67">
        <v>0</v>
      </c>
      <c r="AY13" s="57">
        <f t="shared" si="5"/>
        <v>0</v>
      </c>
      <c r="AZ13" s="70">
        <v>0</v>
      </c>
      <c r="BA13" s="67">
        <v>0.02</v>
      </c>
      <c r="BB13" s="57">
        <f t="shared" si="6"/>
        <v>1.32</v>
      </c>
      <c r="BC13" s="57">
        <f t="shared" si="7"/>
        <v>5.27</v>
      </c>
      <c r="BD13" s="70" t="s">
        <v>86</v>
      </c>
      <c r="BE13" s="71">
        <f>VLOOKUP(BD13,[3]Formulas!$B$23:$F$47,2,0)</f>
        <v>0.15</v>
      </c>
      <c r="BF13" s="57">
        <f t="shared" si="8"/>
        <v>9.8800000000000008</v>
      </c>
      <c r="BG13" s="72">
        <v>14.99</v>
      </c>
      <c r="BH13" s="75">
        <v>1.5</v>
      </c>
      <c r="BI13" s="57">
        <f ca="1">AVERAGE(OFFSET([3]Formulas!$M$3:$N$3,MATCH($AU13,[3]Formulas!$O$3:$O$20,0)-1,0))*BH13*AP13</f>
        <v>1.3</v>
      </c>
      <c r="BJ13" s="67">
        <v>0.1</v>
      </c>
      <c r="BK13" s="57">
        <f t="shared" si="9"/>
        <v>6.59</v>
      </c>
      <c r="BL13" s="67">
        <v>0.03</v>
      </c>
      <c r="BM13" s="57">
        <f t="shared" si="10"/>
        <v>1.98</v>
      </c>
      <c r="BN13" s="67">
        <v>7.4999999999999997E-3</v>
      </c>
      <c r="BO13" s="57">
        <f t="shared" si="11"/>
        <v>0.49</v>
      </c>
      <c r="BP13" s="57">
        <f t="shared" ca="1" si="12"/>
        <v>35.229999999999997</v>
      </c>
      <c r="BQ13" s="57">
        <f t="shared" ca="1" si="13"/>
        <v>40.5</v>
      </c>
      <c r="BR13" s="57">
        <v>19.72</v>
      </c>
      <c r="BS13" s="74">
        <v>0.22239999999999999</v>
      </c>
      <c r="BT13" s="57">
        <f t="shared" ca="1" si="14"/>
        <v>25.36</v>
      </c>
      <c r="BU13" s="66">
        <v>65.86</v>
      </c>
      <c r="BV13" s="70">
        <v>67.900000000000006</v>
      </c>
      <c r="BW13" s="57">
        <v>60.22</v>
      </c>
      <c r="BX13" s="71">
        <f t="shared" ca="1" si="15"/>
        <v>0.55489999999999995</v>
      </c>
    </row>
    <row r="14" spans="1:76" ht="99.95" customHeight="1">
      <c r="A14" s="76">
        <v>13</v>
      </c>
      <c r="B14" s="77"/>
      <c r="C14" s="77"/>
      <c r="D14" s="49" t="s">
        <v>2</v>
      </c>
      <c r="E14" s="49"/>
      <c r="F14" s="49" t="s">
        <v>4</v>
      </c>
      <c r="G14" s="50"/>
      <c r="H14" s="49" t="s">
        <v>0</v>
      </c>
      <c r="I14" s="49" t="s">
        <v>0</v>
      </c>
      <c r="J14" s="48" t="s">
        <v>90</v>
      </c>
      <c r="K14" s="49" t="s">
        <v>80</v>
      </c>
      <c r="L14" s="52" t="s">
        <v>95</v>
      </c>
      <c r="M14" s="53" t="s">
        <v>93</v>
      </c>
      <c r="N14" s="77"/>
      <c r="O14" s="83" t="s">
        <v>110</v>
      </c>
      <c r="P14" s="77"/>
      <c r="Q14" s="77"/>
      <c r="R14" s="54" t="s">
        <v>83</v>
      </c>
      <c r="S14" s="1">
        <v>84</v>
      </c>
      <c r="T14" s="82">
        <v>15.32</v>
      </c>
      <c r="U14" s="55">
        <v>121.89</v>
      </c>
      <c r="V14" s="56">
        <v>7.8</v>
      </c>
      <c r="W14" s="57">
        <v>15.63</v>
      </c>
      <c r="X14" s="58" t="s">
        <v>84</v>
      </c>
      <c r="Y14" s="59">
        <v>57</v>
      </c>
      <c r="Z14" s="59">
        <v>45</v>
      </c>
      <c r="AA14" s="59">
        <v>34</v>
      </c>
      <c r="AB14" s="60">
        <v>6</v>
      </c>
      <c r="AC14" s="61">
        <f t="shared" si="0"/>
        <v>8.6999999999999994E-2</v>
      </c>
      <c r="AD14" s="62">
        <v>56</v>
      </c>
      <c r="AE14" s="63">
        <f t="shared" si="1"/>
        <v>3862</v>
      </c>
      <c r="AF14" s="64">
        <v>2500</v>
      </c>
      <c r="AG14" s="57">
        <f t="shared" si="16"/>
        <v>0.65</v>
      </c>
      <c r="AH14" s="58" t="s">
        <v>85</v>
      </c>
      <c r="AI14" s="65">
        <f t="shared" si="2"/>
        <v>0.22</v>
      </c>
      <c r="AJ14" s="57" t="str">
        <f>IF(ISERROR(#REF!*AI14),"",#REF!*AI14)</f>
        <v/>
      </c>
      <c r="AK14" s="57" t="str">
        <f>IF(ISERROR(#REF!+AG14+AJ14),"",#REF!+AG14+AJ14)</f>
        <v/>
      </c>
      <c r="AL14" s="59">
        <v>17</v>
      </c>
      <c r="AM14" s="59">
        <v>7.5</v>
      </c>
      <c r="AN14" s="59">
        <v>7.5</v>
      </c>
      <c r="AO14" s="63">
        <f t="shared" si="17"/>
        <v>30</v>
      </c>
      <c r="AP14" s="66">
        <f t="shared" si="18"/>
        <v>0.55000000000000004</v>
      </c>
      <c r="AQ14" s="66">
        <f t="shared" si="19"/>
        <v>6.88</v>
      </c>
      <c r="AR14" s="62">
        <v>6.33</v>
      </c>
      <c r="AS14" s="67">
        <v>0.2</v>
      </c>
      <c r="AT14" s="68">
        <f t="shared" si="3"/>
        <v>8.26</v>
      </c>
      <c r="AU14" s="69" t="str">
        <f>IF(AND(BD14="Clothing &amp; Accessories",$AT14&lt;=[3]Formulas!B$3,$AL14&lt;=[3]Formulas!C$3,$AM14&lt;=[3]Formulas!D$3,$AN14&lt;=[3]Formulas!E$3),"Standard-size less than 10oz (clothing)",IF(AND(BD14="Clothing &amp; Accessories",$AT14&lt;=[3]Formulas!B$4,$AL14&lt;=[3]Formulas!C$4,$AM14&lt;=[3]Formulas!D$4,$AN14&lt;=[3]Formulas!E$4),"Standard-size small 10-16oz (clothing)",IF(AND(BD14="Clothing &amp; Accessories",$AT14&lt;=[3]Formulas!B$5,$AL14&lt;=[3]Formulas!C$5,$AM14&lt;=[3]Formulas!D$5,$AN14&lt;=[3]Formulas!E$5),"Large standard-size less than 10oz (clothing)",IF(AND(BD14="Clothing &amp; Accessories",$AT14&lt;=[3]Formulas!B$6,$AL14&lt;=[3]Formulas!C$6,$AM14&lt;=[3]Formulas!D$6,$AN14&lt;=[3]Formulas!E$6),"Large standard-size 10-16oz (clothing)",IF(AND(BD14="Clothing &amp; Accessories",$AT14&lt;=[3]Formulas!B$5,$AL14&lt;=[3]Formulas!C$5,$AM14&lt;=[3]Formulas!D$5,$AN14&lt;=[3]Formulas!E$5),"Large standard-size 10-16oz (clothing)",IF(AND(BD14="Clothing &amp; Accessories",$AT14&lt;=[3]Formulas!B$7,$AL14&lt;=[3]Formulas!C$7,$AM14&lt;=[3]Formulas!D$7,$AN14&lt;=[3]Formulas!E$7),"Large standard-size one lb to two lb (clothing)",IF(AND(BD14="Clothing &amp; Accessories",$AT14&lt;=[3]Formulas!B$8,$AL14&lt;=[3]Formulas!C$8,$AM14&lt;=[3]Formulas!D$8,$AN14&lt;=[3]Formulas!E$8),"Large standard-size two lb to three lb (clothing)",IF(AND(BD14="Clothing &amp; Accessories",$AT14&lt;=[3]Formulas!B$9,$AL14&lt;=[3]Formulas!C$9,$AM14&lt;=[3]Formulas!D$9,$AN14&lt;=[3]Formulas!E$9),"Large standard-size over three lb (clothing)",IF(AND($AT14&lt;=[3]Formulas!B$3,$AL14&lt;=[3]Formulas!C$3,$AM14&lt;=[3]Formulas!D$3,$AN14&lt;=[3]Formulas!E$3),"Standard-size less than 10oz",IF(AND($AT14&lt;=[3]Formulas!B$4,$AL14&lt;=[3]Formulas!C$4,$AM14&lt;=[3]Formulas!D$4,$AN14&lt;=[3]Formulas!E$4),"Standard-size small 10-16oz",IF(AND($AT14&lt;=[3]Formulas!B$5,$AL14&lt;=[3]Formulas!C$5,$AM14&lt;=[3]Formulas!D$5,$AN14&lt;=[3]Formulas!E$5),"Large standard-size less than 10oz",IF(AND($AT14&lt;=[3]Formulas!B$6,$AL14&lt;=[3]Formulas!C$6,$AM14&lt;=[3]Formulas!D$6,$AN14&lt;=[3]Formulas!E$6),"Large standard-size 10-16oz",IF(AND($AT14&lt;=[3]Formulas!B$7,$AL14&lt;=[3]Formulas!C$7,$AM14&lt;=[3]Formulas!D$7,$AN14&lt;=[3]Formulas!E$7),"Large standard-size one lb to two lb",IF(AND($AT14&lt;=[3]Formulas!B$8,$AL14&lt;=[3]Formulas!C$8,$AM14&lt;=[3]Formulas!D$8,$AN14&lt;=[3]Formulas!E$8),"Large standard-size two lb to three lb",IF(AND($AT14&lt;=[3]Formulas!B$9,$AL14&lt;=[3]Formulas!C$9,$AM14&lt;=[3]Formulas!D$9,$AN14&lt;=[3]Formulas!E$9),"Large standard-size over three lb",IF(AND($AT14&lt;=[3]Formulas!B$10,$AL14&lt;=[3]Formulas!C$10,$AM14&lt;=[3]Formulas!D$10,($AL14+$AO14)&lt;=[3]Formulas!F$10),"Small oversize",IF(AND($AT14&lt;=[3]Formulas!B$11,$AL14&lt;=[3]Formulas!C$11,($AL14+$AO14)&lt;=[3]Formulas!F$11),"Medium oversize",IF(AND($AT14&lt;=[3]Formulas!B$12,$AL14&lt;=[3]Formulas!C$12,($AL14+$AO14)&lt;=[3]Formulas!F$12),"Large oversize","Special oversize"))))))))))))))))))</f>
        <v>Large standard-size over three lb</v>
      </c>
      <c r="AV14" s="67">
        <v>0.06</v>
      </c>
      <c r="AW14" s="57">
        <f t="shared" si="4"/>
        <v>3.95</v>
      </c>
      <c r="AX14" s="67">
        <v>0</v>
      </c>
      <c r="AY14" s="57">
        <f t="shared" si="5"/>
        <v>0</v>
      </c>
      <c r="AZ14" s="70">
        <v>0</v>
      </c>
      <c r="BA14" s="67">
        <v>0.02</v>
      </c>
      <c r="BB14" s="57">
        <f t="shared" si="6"/>
        <v>1.32</v>
      </c>
      <c r="BC14" s="57">
        <f t="shared" si="7"/>
        <v>5.27</v>
      </c>
      <c r="BD14" s="70" t="s">
        <v>86</v>
      </c>
      <c r="BE14" s="71">
        <f>VLOOKUP(BD14,[3]Formulas!$B$23:$F$47,2,0)</f>
        <v>0.15</v>
      </c>
      <c r="BF14" s="57">
        <f t="shared" si="8"/>
        <v>9.8800000000000008</v>
      </c>
      <c r="BG14" s="72">
        <v>14.99</v>
      </c>
      <c r="BH14" s="75">
        <v>1.5</v>
      </c>
      <c r="BI14" s="57">
        <f ca="1">AVERAGE(OFFSET([3]Formulas!$M$3:$N$3,MATCH($AU14,[3]Formulas!$O$3:$O$20,0)-1,0))*BH14*AP14</f>
        <v>1.3</v>
      </c>
      <c r="BJ14" s="67">
        <v>0.1</v>
      </c>
      <c r="BK14" s="57">
        <f t="shared" si="9"/>
        <v>6.59</v>
      </c>
      <c r="BL14" s="67">
        <v>0.03</v>
      </c>
      <c r="BM14" s="57">
        <f t="shared" si="10"/>
        <v>1.98</v>
      </c>
      <c r="BN14" s="67">
        <v>7.4999999999999997E-3</v>
      </c>
      <c r="BO14" s="57">
        <f t="shared" si="11"/>
        <v>0.49</v>
      </c>
      <c r="BP14" s="57">
        <f t="shared" ca="1" si="12"/>
        <v>35.229999999999997</v>
      </c>
      <c r="BQ14" s="57">
        <f t="shared" ca="1" si="13"/>
        <v>40.5</v>
      </c>
      <c r="BR14" s="57">
        <v>19.72</v>
      </c>
      <c r="BS14" s="74">
        <v>0.22239999999999999</v>
      </c>
      <c r="BT14" s="57">
        <f t="shared" ca="1" si="14"/>
        <v>25.36</v>
      </c>
      <c r="BU14" s="66">
        <v>65.86</v>
      </c>
      <c r="BV14" s="70">
        <v>67.900000000000006</v>
      </c>
      <c r="BW14" s="57">
        <v>60.22</v>
      </c>
      <c r="BX14" s="71">
        <f t="shared" ca="1" si="15"/>
        <v>0.55489999999999995</v>
      </c>
    </row>
    <row r="15" spans="1:76" ht="99.95" customHeight="1">
      <c r="A15" s="76">
        <v>14</v>
      </c>
      <c r="B15" s="77"/>
      <c r="C15" s="77"/>
      <c r="D15" s="49" t="s">
        <v>2</v>
      </c>
      <c r="E15" s="49"/>
      <c r="F15" s="49" t="s">
        <v>4</v>
      </c>
      <c r="G15" s="50"/>
      <c r="H15" s="49" t="s">
        <v>0</v>
      </c>
      <c r="I15" s="49" t="s">
        <v>0</v>
      </c>
      <c r="J15" s="48" t="s">
        <v>90</v>
      </c>
      <c r="K15" s="49" t="s">
        <v>80</v>
      </c>
      <c r="L15" s="52" t="s">
        <v>95</v>
      </c>
      <c r="M15" s="53" t="s">
        <v>94</v>
      </c>
      <c r="N15" s="77"/>
      <c r="O15" s="83" t="s">
        <v>111</v>
      </c>
      <c r="P15" s="77"/>
      <c r="Q15" s="77"/>
      <c r="R15" s="54" t="s">
        <v>83</v>
      </c>
      <c r="S15" s="1">
        <v>84</v>
      </c>
      <c r="T15" s="82">
        <v>15.32</v>
      </c>
      <c r="U15" s="55">
        <v>121.89</v>
      </c>
      <c r="V15" s="56">
        <v>7.8</v>
      </c>
      <c r="W15" s="57">
        <v>15.63</v>
      </c>
      <c r="X15" s="58" t="s">
        <v>84</v>
      </c>
      <c r="Y15" s="59">
        <v>57</v>
      </c>
      <c r="Z15" s="59">
        <v>45</v>
      </c>
      <c r="AA15" s="59">
        <v>34</v>
      </c>
      <c r="AB15" s="60">
        <v>6</v>
      </c>
      <c r="AC15" s="61">
        <f t="shared" si="0"/>
        <v>8.6999999999999994E-2</v>
      </c>
      <c r="AD15" s="62">
        <v>56</v>
      </c>
      <c r="AE15" s="63">
        <f t="shared" si="1"/>
        <v>3862</v>
      </c>
      <c r="AF15" s="64">
        <v>2500</v>
      </c>
      <c r="AG15" s="57">
        <f t="shared" si="16"/>
        <v>0.65</v>
      </c>
      <c r="AH15" s="58" t="s">
        <v>85</v>
      </c>
      <c r="AI15" s="65">
        <f t="shared" si="2"/>
        <v>0.22</v>
      </c>
      <c r="AJ15" s="57" t="str">
        <f>IF(ISERROR(#REF!*AI15),"",#REF!*AI15)</f>
        <v/>
      </c>
      <c r="AK15" s="57" t="str">
        <f>IF(ISERROR(#REF!+AG15+AJ15),"",#REF!+AG15+AJ15)</f>
        <v/>
      </c>
      <c r="AL15" s="59">
        <v>17</v>
      </c>
      <c r="AM15" s="59">
        <v>7.5</v>
      </c>
      <c r="AN15" s="59">
        <v>7.5</v>
      </c>
      <c r="AO15" s="63">
        <f t="shared" si="17"/>
        <v>30</v>
      </c>
      <c r="AP15" s="66">
        <f t="shared" si="18"/>
        <v>0.55000000000000004</v>
      </c>
      <c r="AQ15" s="66">
        <f t="shared" si="19"/>
        <v>6.88</v>
      </c>
      <c r="AR15" s="62">
        <v>6.33</v>
      </c>
      <c r="AS15" s="67">
        <v>0.2</v>
      </c>
      <c r="AT15" s="68">
        <f t="shared" si="3"/>
        <v>8.26</v>
      </c>
      <c r="AU15" s="69" t="str">
        <f>IF(AND(BD15="Clothing &amp; Accessories",$AT15&lt;=[3]Formulas!B$3,$AL15&lt;=[3]Formulas!C$3,$AM15&lt;=[3]Formulas!D$3,$AN15&lt;=[3]Formulas!E$3),"Standard-size less than 10oz (clothing)",IF(AND(BD15="Clothing &amp; Accessories",$AT15&lt;=[3]Formulas!B$4,$AL15&lt;=[3]Formulas!C$4,$AM15&lt;=[3]Formulas!D$4,$AN15&lt;=[3]Formulas!E$4),"Standard-size small 10-16oz (clothing)",IF(AND(BD15="Clothing &amp; Accessories",$AT15&lt;=[3]Formulas!B$5,$AL15&lt;=[3]Formulas!C$5,$AM15&lt;=[3]Formulas!D$5,$AN15&lt;=[3]Formulas!E$5),"Large standard-size less than 10oz (clothing)",IF(AND(BD15="Clothing &amp; Accessories",$AT15&lt;=[3]Formulas!B$6,$AL15&lt;=[3]Formulas!C$6,$AM15&lt;=[3]Formulas!D$6,$AN15&lt;=[3]Formulas!E$6),"Large standard-size 10-16oz (clothing)",IF(AND(BD15="Clothing &amp; Accessories",$AT15&lt;=[3]Formulas!B$5,$AL15&lt;=[3]Formulas!C$5,$AM15&lt;=[3]Formulas!D$5,$AN15&lt;=[3]Formulas!E$5),"Large standard-size 10-16oz (clothing)",IF(AND(BD15="Clothing &amp; Accessories",$AT15&lt;=[3]Formulas!B$7,$AL15&lt;=[3]Formulas!C$7,$AM15&lt;=[3]Formulas!D$7,$AN15&lt;=[3]Formulas!E$7),"Large standard-size one lb to two lb (clothing)",IF(AND(BD15="Clothing &amp; Accessories",$AT15&lt;=[3]Formulas!B$8,$AL15&lt;=[3]Formulas!C$8,$AM15&lt;=[3]Formulas!D$8,$AN15&lt;=[3]Formulas!E$8),"Large standard-size two lb to three lb (clothing)",IF(AND(BD15="Clothing &amp; Accessories",$AT15&lt;=[3]Formulas!B$9,$AL15&lt;=[3]Formulas!C$9,$AM15&lt;=[3]Formulas!D$9,$AN15&lt;=[3]Formulas!E$9),"Large standard-size over three lb (clothing)",IF(AND($AT15&lt;=[3]Formulas!B$3,$AL15&lt;=[3]Formulas!C$3,$AM15&lt;=[3]Formulas!D$3,$AN15&lt;=[3]Formulas!E$3),"Standard-size less than 10oz",IF(AND($AT15&lt;=[3]Formulas!B$4,$AL15&lt;=[3]Formulas!C$4,$AM15&lt;=[3]Formulas!D$4,$AN15&lt;=[3]Formulas!E$4),"Standard-size small 10-16oz",IF(AND($AT15&lt;=[3]Formulas!B$5,$AL15&lt;=[3]Formulas!C$5,$AM15&lt;=[3]Formulas!D$5,$AN15&lt;=[3]Formulas!E$5),"Large standard-size less than 10oz",IF(AND($AT15&lt;=[3]Formulas!B$6,$AL15&lt;=[3]Formulas!C$6,$AM15&lt;=[3]Formulas!D$6,$AN15&lt;=[3]Formulas!E$6),"Large standard-size 10-16oz",IF(AND($AT15&lt;=[3]Formulas!B$7,$AL15&lt;=[3]Formulas!C$7,$AM15&lt;=[3]Formulas!D$7,$AN15&lt;=[3]Formulas!E$7),"Large standard-size one lb to two lb",IF(AND($AT15&lt;=[3]Formulas!B$8,$AL15&lt;=[3]Formulas!C$8,$AM15&lt;=[3]Formulas!D$8,$AN15&lt;=[3]Formulas!E$8),"Large standard-size two lb to three lb",IF(AND($AT15&lt;=[3]Formulas!B$9,$AL15&lt;=[3]Formulas!C$9,$AM15&lt;=[3]Formulas!D$9,$AN15&lt;=[3]Formulas!E$9),"Large standard-size over three lb",IF(AND($AT15&lt;=[3]Formulas!B$10,$AL15&lt;=[3]Formulas!C$10,$AM15&lt;=[3]Formulas!D$10,($AL15+$AO15)&lt;=[3]Formulas!F$10),"Small oversize",IF(AND($AT15&lt;=[3]Formulas!B$11,$AL15&lt;=[3]Formulas!C$11,($AL15+$AO15)&lt;=[3]Formulas!F$11),"Medium oversize",IF(AND($AT15&lt;=[3]Formulas!B$12,$AL15&lt;=[3]Formulas!C$12,($AL15+$AO15)&lt;=[3]Formulas!F$12),"Large oversize","Special oversize"))))))))))))))))))</f>
        <v>Large standard-size over three lb</v>
      </c>
      <c r="AV15" s="67">
        <v>0.06</v>
      </c>
      <c r="AW15" s="57">
        <f t="shared" si="4"/>
        <v>3.95</v>
      </c>
      <c r="AX15" s="67">
        <v>0</v>
      </c>
      <c r="AY15" s="57">
        <f t="shared" si="5"/>
        <v>0</v>
      </c>
      <c r="AZ15" s="70">
        <v>0</v>
      </c>
      <c r="BA15" s="67">
        <v>0.02</v>
      </c>
      <c r="BB15" s="57">
        <f t="shared" si="6"/>
        <v>1.32</v>
      </c>
      <c r="BC15" s="57">
        <f t="shared" si="7"/>
        <v>5.27</v>
      </c>
      <c r="BD15" s="70" t="s">
        <v>86</v>
      </c>
      <c r="BE15" s="71">
        <f>VLOOKUP(BD15,[3]Formulas!$B$23:$F$47,2,0)</f>
        <v>0.15</v>
      </c>
      <c r="BF15" s="57">
        <f t="shared" si="8"/>
        <v>9.8800000000000008</v>
      </c>
      <c r="BG15" s="72">
        <v>14.99</v>
      </c>
      <c r="BH15" s="75">
        <v>1.5</v>
      </c>
      <c r="BI15" s="57">
        <f ca="1">AVERAGE(OFFSET([3]Formulas!$M$3:$N$3,MATCH($AU15,[3]Formulas!$O$3:$O$20,0)-1,0))*BH15*AP15</f>
        <v>1.3</v>
      </c>
      <c r="BJ15" s="67">
        <v>0.1</v>
      </c>
      <c r="BK15" s="57">
        <f t="shared" si="9"/>
        <v>6.59</v>
      </c>
      <c r="BL15" s="67">
        <v>0.03</v>
      </c>
      <c r="BM15" s="57">
        <f t="shared" si="10"/>
        <v>1.98</v>
      </c>
      <c r="BN15" s="67">
        <v>7.4999999999999997E-3</v>
      </c>
      <c r="BO15" s="57">
        <f t="shared" si="11"/>
        <v>0.49</v>
      </c>
      <c r="BP15" s="57">
        <f t="shared" ca="1" si="12"/>
        <v>35.229999999999997</v>
      </c>
      <c r="BQ15" s="57">
        <f t="shared" ca="1" si="13"/>
        <v>40.5</v>
      </c>
      <c r="BR15" s="57">
        <v>19.72</v>
      </c>
      <c r="BS15" s="74">
        <v>0.22239999999999999</v>
      </c>
      <c r="BT15" s="57">
        <f t="shared" ca="1" si="14"/>
        <v>25.36</v>
      </c>
      <c r="BU15" s="66">
        <v>65.86</v>
      </c>
      <c r="BV15" s="70">
        <v>67.900000000000006</v>
      </c>
      <c r="BW15" s="57">
        <v>60.22</v>
      </c>
      <c r="BX15" s="71">
        <f t="shared" ca="1" si="15"/>
        <v>0.55489999999999995</v>
      </c>
    </row>
    <row r="16" spans="1:76" ht="99.95" customHeight="1">
      <c r="A16" s="76">
        <v>15</v>
      </c>
      <c r="B16" s="77"/>
      <c r="C16" s="77"/>
      <c r="D16" s="49" t="s">
        <v>2</v>
      </c>
      <c r="E16" s="49"/>
      <c r="F16" s="49" t="s">
        <v>4</v>
      </c>
      <c r="G16" s="50"/>
      <c r="H16" s="49" t="s">
        <v>0</v>
      </c>
      <c r="I16" s="49" t="s">
        <v>0</v>
      </c>
      <c r="J16" s="48" t="s">
        <v>90</v>
      </c>
      <c r="K16" s="49" t="s">
        <v>80</v>
      </c>
      <c r="L16" s="52" t="s">
        <v>96</v>
      </c>
      <c r="M16" s="53" t="s">
        <v>82</v>
      </c>
      <c r="N16" s="77"/>
      <c r="O16" s="83" t="s">
        <v>112</v>
      </c>
      <c r="P16" s="77"/>
      <c r="Q16" s="77"/>
      <c r="R16" s="54" t="s">
        <v>83</v>
      </c>
      <c r="S16" s="1">
        <v>88</v>
      </c>
      <c r="T16" s="82">
        <v>22.81</v>
      </c>
      <c r="U16" s="55">
        <v>181.56</v>
      </c>
      <c r="V16" s="56">
        <v>7.8</v>
      </c>
      <c r="W16" s="57">
        <v>23.28</v>
      </c>
      <c r="X16" s="58" t="s">
        <v>84</v>
      </c>
      <c r="Y16" s="78">
        <v>53</v>
      </c>
      <c r="Z16" s="78">
        <v>45</v>
      </c>
      <c r="AA16" s="78">
        <v>34</v>
      </c>
      <c r="AB16" s="79">
        <v>4</v>
      </c>
      <c r="AC16" s="61">
        <f t="shared" si="0"/>
        <v>8.1000000000000003E-2</v>
      </c>
      <c r="AD16" s="62">
        <v>56</v>
      </c>
      <c r="AE16" s="63">
        <f t="shared" si="1"/>
        <v>2765</v>
      </c>
      <c r="AF16" s="64">
        <v>2500</v>
      </c>
      <c r="AG16" s="57">
        <f t="shared" si="16"/>
        <v>0.9</v>
      </c>
      <c r="AH16" s="58" t="s">
        <v>85</v>
      </c>
      <c r="AI16" s="65">
        <f t="shared" si="2"/>
        <v>0.22</v>
      </c>
      <c r="AJ16" s="57" t="str">
        <f>IF(ISERROR(#REF!*AI16),"",#REF!*AI16)</f>
        <v/>
      </c>
      <c r="AK16" s="57" t="str">
        <f>IF(ISERROR(#REF!+AG16+AJ16),"",#REF!+AG16+AJ16)</f>
        <v/>
      </c>
      <c r="AL16" s="78">
        <v>17</v>
      </c>
      <c r="AM16" s="78">
        <v>10.5</v>
      </c>
      <c r="AN16" s="78">
        <v>7.5</v>
      </c>
      <c r="AO16" s="63">
        <f t="shared" si="17"/>
        <v>36</v>
      </c>
      <c r="AP16" s="66">
        <f t="shared" si="18"/>
        <v>0.77</v>
      </c>
      <c r="AQ16" s="66">
        <f t="shared" si="19"/>
        <v>9.6300000000000008</v>
      </c>
      <c r="AR16" s="80">
        <v>9.39</v>
      </c>
      <c r="AS16" s="67">
        <v>0.2</v>
      </c>
      <c r="AT16" s="68">
        <f t="shared" si="3"/>
        <v>11.56</v>
      </c>
      <c r="AU16" s="69" t="str">
        <f>IF(AND(BD16="Clothing &amp; Accessories",$AT16&lt;=[3]Formulas!B$3,$AL16&lt;=[3]Formulas!C$3,$AM16&lt;=[3]Formulas!D$3,$AN16&lt;=[3]Formulas!E$3),"Standard-size less than 10oz (clothing)",IF(AND(BD16="Clothing &amp; Accessories",$AT16&lt;=[3]Formulas!B$4,$AL16&lt;=[3]Formulas!C$4,$AM16&lt;=[3]Formulas!D$4,$AN16&lt;=[3]Formulas!E$4),"Standard-size small 10-16oz (clothing)",IF(AND(BD16="Clothing &amp; Accessories",$AT16&lt;=[3]Formulas!B$5,$AL16&lt;=[3]Formulas!C$5,$AM16&lt;=[3]Formulas!D$5,$AN16&lt;=[3]Formulas!E$5),"Large standard-size less than 10oz (clothing)",IF(AND(BD16="Clothing &amp; Accessories",$AT16&lt;=[3]Formulas!B$6,$AL16&lt;=[3]Formulas!C$6,$AM16&lt;=[3]Formulas!D$6,$AN16&lt;=[3]Formulas!E$6),"Large standard-size 10-16oz (clothing)",IF(AND(BD16="Clothing &amp; Accessories",$AT16&lt;=[3]Formulas!B$5,$AL16&lt;=[3]Formulas!C$5,$AM16&lt;=[3]Formulas!D$5,$AN16&lt;=[3]Formulas!E$5),"Large standard-size 10-16oz (clothing)",IF(AND(BD16="Clothing &amp; Accessories",$AT16&lt;=[3]Formulas!B$7,$AL16&lt;=[3]Formulas!C$7,$AM16&lt;=[3]Formulas!D$7,$AN16&lt;=[3]Formulas!E$7),"Large standard-size one lb to two lb (clothing)",IF(AND(BD16="Clothing &amp; Accessories",$AT16&lt;=[3]Formulas!B$8,$AL16&lt;=[3]Formulas!C$8,$AM16&lt;=[3]Formulas!D$8,$AN16&lt;=[3]Formulas!E$8),"Large standard-size two lb to three lb (clothing)",IF(AND(BD16="Clothing &amp; Accessories",$AT16&lt;=[3]Formulas!B$9,$AL16&lt;=[3]Formulas!C$9,$AM16&lt;=[3]Formulas!D$9,$AN16&lt;=[3]Formulas!E$9),"Large standard-size over three lb (clothing)",IF(AND($AT16&lt;=[3]Formulas!B$3,$AL16&lt;=[3]Formulas!C$3,$AM16&lt;=[3]Formulas!D$3,$AN16&lt;=[3]Formulas!E$3),"Standard-size less than 10oz",IF(AND($AT16&lt;=[3]Formulas!B$4,$AL16&lt;=[3]Formulas!C$4,$AM16&lt;=[3]Formulas!D$4,$AN16&lt;=[3]Formulas!E$4),"Standard-size small 10-16oz",IF(AND($AT16&lt;=[3]Formulas!B$5,$AL16&lt;=[3]Formulas!C$5,$AM16&lt;=[3]Formulas!D$5,$AN16&lt;=[3]Formulas!E$5),"Large standard-size less than 10oz",IF(AND($AT16&lt;=[3]Formulas!B$6,$AL16&lt;=[3]Formulas!C$6,$AM16&lt;=[3]Formulas!D$6,$AN16&lt;=[3]Formulas!E$6),"Large standard-size 10-16oz",IF(AND($AT16&lt;=[3]Formulas!B$7,$AL16&lt;=[3]Formulas!C$7,$AM16&lt;=[3]Formulas!D$7,$AN16&lt;=[3]Formulas!E$7),"Large standard-size one lb to two lb",IF(AND($AT16&lt;=[3]Formulas!B$8,$AL16&lt;=[3]Formulas!C$8,$AM16&lt;=[3]Formulas!D$8,$AN16&lt;=[3]Formulas!E$8),"Large standard-size two lb to three lb",IF(AND($AT16&lt;=[3]Formulas!B$9,$AL16&lt;=[3]Formulas!C$9,$AM16&lt;=[3]Formulas!D$9,$AN16&lt;=[3]Formulas!E$9),"Large standard-size over three lb",IF(AND($AT16&lt;=[3]Formulas!B$10,$AL16&lt;=[3]Formulas!C$10,$AM16&lt;=[3]Formulas!D$10,($AL16+$AO16)&lt;=[3]Formulas!F$10),"Small oversize",IF(AND($AT16&lt;=[3]Formulas!B$11,$AL16&lt;=[3]Formulas!C$11,($AL16+$AO16)&lt;=[3]Formulas!F$11),"Medium oversize",IF(AND($AT16&lt;=[3]Formulas!B$12,$AL16&lt;=[3]Formulas!C$12,($AL16+$AO16)&lt;=[3]Formulas!F$12),"Large oversize","Special oversize"))))))))))))))))))</f>
        <v>Large standard-size over three lb</v>
      </c>
      <c r="AV16" s="67">
        <v>0.06</v>
      </c>
      <c r="AW16" s="57">
        <f t="shared" si="4"/>
        <v>4.3600000000000003</v>
      </c>
      <c r="AX16" s="67">
        <v>0</v>
      </c>
      <c r="AY16" s="57">
        <f t="shared" si="5"/>
        <v>0</v>
      </c>
      <c r="AZ16" s="70">
        <v>0</v>
      </c>
      <c r="BA16" s="67">
        <v>0.02</v>
      </c>
      <c r="BB16" s="57">
        <f t="shared" si="6"/>
        <v>1.45</v>
      </c>
      <c r="BC16" s="57">
        <f t="shared" si="7"/>
        <v>5.81</v>
      </c>
      <c r="BD16" s="70" t="s">
        <v>86</v>
      </c>
      <c r="BE16" s="71">
        <f>VLOOKUP(BD16,[3]Formulas!$B$23:$F$47,2,0)</f>
        <v>0.15</v>
      </c>
      <c r="BF16" s="57">
        <f t="shared" si="8"/>
        <v>10.9</v>
      </c>
      <c r="BG16" s="72">
        <v>14.99</v>
      </c>
      <c r="BH16" s="75">
        <v>1.5</v>
      </c>
      <c r="BI16" s="57">
        <f ca="1">AVERAGE(OFFSET([3]Formulas!$M$3:$N$3,MATCH($AU16,[3]Formulas!$O$3:$O$20,0)-1,0))*BH16*AP16</f>
        <v>1.82</v>
      </c>
      <c r="BJ16" s="67">
        <v>0.1</v>
      </c>
      <c r="BK16" s="57">
        <f t="shared" si="9"/>
        <v>7.27</v>
      </c>
      <c r="BL16" s="67">
        <v>0.03</v>
      </c>
      <c r="BM16" s="57">
        <f t="shared" si="10"/>
        <v>2.1800000000000002</v>
      </c>
      <c r="BN16" s="67">
        <v>7.4999999999999997E-3</v>
      </c>
      <c r="BO16" s="57">
        <f t="shared" si="11"/>
        <v>0.54</v>
      </c>
      <c r="BP16" s="57">
        <f t="shared" ca="1" si="12"/>
        <v>37.700000000000003</v>
      </c>
      <c r="BQ16" s="57">
        <f t="shared" ca="1" si="13"/>
        <v>43.51</v>
      </c>
      <c r="BR16" s="57">
        <v>29.3</v>
      </c>
      <c r="BS16" s="74">
        <v>-5.4999999999999997E-3</v>
      </c>
      <c r="BT16" s="57">
        <f t="shared" ca="1" si="14"/>
        <v>29.14</v>
      </c>
      <c r="BU16" s="66">
        <v>72.650000000000006</v>
      </c>
      <c r="BV16" s="81">
        <v>74.900000000000006</v>
      </c>
      <c r="BW16" s="57">
        <v>72.81</v>
      </c>
      <c r="BX16" s="71">
        <f t="shared" ca="1" si="15"/>
        <v>0.53890000000000005</v>
      </c>
    </row>
    <row r="17" spans="1:76" ht="99.95" customHeight="1">
      <c r="A17" s="76">
        <v>16</v>
      </c>
      <c r="B17" s="77"/>
      <c r="C17" s="77"/>
      <c r="D17" s="49" t="s">
        <v>2</v>
      </c>
      <c r="E17" s="49"/>
      <c r="F17" s="49" t="s">
        <v>4</v>
      </c>
      <c r="G17" s="50"/>
      <c r="H17" s="49" t="s">
        <v>0</v>
      </c>
      <c r="I17" s="49" t="s">
        <v>0</v>
      </c>
      <c r="J17" s="48" t="s">
        <v>90</v>
      </c>
      <c r="K17" s="49" t="s">
        <v>80</v>
      </c>
      <c r="L17" s="52" t="s">
        <v>96</v>
      </c>
      <c r="M17" s="53" t="s">
        <v>88</v>
      </c>
      <c r="N17" s="77"/>
      <c r="O17" s="83" t="s">
        <v>113</v>
      </c>
      <c r="P17" s="77"/>
      <c r="Q17" s="77"/>
      <c r="R17" s="54" t="s">
        <v>83</v>
      </c>
      <c r="S17" s="1">
        <v>76</v>
      </c>
      <c r="T17" s="82">
        <v>22.81</v>
      </c>
      <c r="U17" s="55">
        <v>181.56</v>
      </c>
      <c r="V17" s="56">
        <v>7.8</v>
      </c>
      <c r="W17" s="57">
        <v>23.28</v>
      </c>
      <c r="X17" s="58" t="s">
        <v>84</v>
      </c>
      <c r="Y17" s="78">
        <v>53</v>
      </c>
      <c r="Z17" s="78">
        <v>45</v>
      </c>
      <c r="AA17" s="78">
        <v>34</v>
      </c>
      <c r="AB17" s="79">
        <v>4</v>
      </c>
      <c r="AC17" s="61">
        <f t="shared" si="0"/>
        <v>8.1000000000000003E-2</v>
      </c>
      <c r="AD17" s="62">
        <v>56</v>
      </c>
      <c r="AE17" s="63">
        <f t="shared" si="1"/>
        <v>2765</v>
      </c>
      <c r="AF17" s="64">
        <v>2500</v>
      </c>
      <c r="AG17" s="57">
        <f t="shared" si="16"/>
        <v>0.9</v>
      </c>
      <c r="AH17" s="58" t="s">
        <v>85</v>
      </c>
      <c r="AI17" s="65">
        <f t="shared" si="2"/>
        <v>0.22</v>
      </c>
      <c r="AJ17" s="57" t="str">
        <f>IF(ISERROR(#REF!*AI17),"",#REF!*AI17)</f>
        <v/>
      </c>
      <c r="AK17" s="57" t="str">
        <f>IF(ISERROR(#REF!+AG17+AJ17),"",#REF!+AG17+AJ17)</f>
        <v/>
      </c>
      <c r="AL17" s="78">
        <v>17</v>
      </c>
      <c r="AM17" s="78">
        <v>10.5</v>
      </c>
      <c r="AN17" s="78">
        <v>7.5</v>
      </c>
      <c r="AO17" s="63">
        <f t="shared" si="17"/>
        <v>36</v>
      </c>
      <c r="AP17" s="66">
        <f t="shared" si="18"/>
        <v>0.77</v>
      </c>
      <c r="AQ17" s="66">
        <f t="shared" si="19"/>
        <v>9.6300000000000008</v>
      </c>
      <c r="AR17" s="80">
        <v>9.39</v>
      </c>
      <c r="AS17" s="67">
        <v>0.2</v>
      </c>
      <c r="AT17" s="68">
        <f t="shared" si="3"/>
        <v>11.56</v>
      </c>
      <c r="AU17" s="69" t="str">
        <f>IF(AND(BD17="Clothing &amp; Accessories",$AT17&lt;=[3]Formulas!B$3,$AL17&lt;=[3]Formulas!C$3,$AM17&lt;=[3]Formulas!D$3,$AN17&lt;=[3]Formulas!E$3),"Standard-size less than 10oz (clothing)",IF(AND(BD17="Clothing &amp; Accessories",$AT17&lt;=[3]Formulas!B$4,$AL17&lt;=[3]Formulas!C$4,$AM17&lt;=[3]Formulas!D$4,$AN17&lt;=[3]Formulas!E$4),"Standard-size small 10-16oz (clothing)",IF(AND(BD17="Clothing &amp; Accessories",$AT17&lt;=[3]Formulas!B$5,$AL17&lt;=[3]Formulas!C$5,$AM17&lt;=[3]Formulas!D$5,$AN17&lt;=[3]Formulas!E$5),"Large standard-size less than 10oz (clothing)",IF(AND(BD17="Clothing &amp; Accessories",$AT17&lt;=[3]Formulas!B$6,$AL17&lt;=[3]Formulas!C$6,$AM17&lt;=[3]Formulas!D$6,$AN17&lt;=[3]Formulas!E$6),"Large standard-size 10-16oz (clothing)",IF(AND(BD17="Clothing &amp; Accessories",$AT17&lt;=[3]Formulas!B$5,$AL17&lt;=[3]Formulas!C$5,$AM17&lt;=[3]Formulas!D$5,$AN17&lt;=[3]Formulas!E$5),"Large standard-size 10-16oz (clothing)",IF(AND(BD17="Clothing &amp; Accessories",$AT17&lt;=[3]Formulas!B$7,$AL17&lt;=[3]Formulas!C$7,$AM17&lt;=[3]Formulas!D$7,$AN17&lt;=[3]Formulas!E$7),"Large standard-size one lb to two lb (clothing)",IF(AND(BD17="Clothing &amp; Accessories",$AT17&lt;=[3]Formulas!B$8,$AL17&lt;=[3]Formulas!C$8,$AM17&lt;=[3]Formulas!D$8,$AN17&lt;=[3]Formulas!E$8),"Large standard-size two lb to three lb (clothing)",IF(AND(BD17="Clothing &amp; Accessories",$AT17&lt;=[3]Formulas!B$9,$AL17&lt;=[3]Formulas!C$9,$AM17&lt;=[3]Formulas!D$9,$AN17&lt;=[3]Formulas!E$9),"Large standard-size over three lb (clothing)",IF(AND($AT17&lt;=[3]Formulas!B$3,$AL17&lt;=[3]Formulas!C$3,$AM17&lt;=[3]Formulas!D$3,$AN17&lt;=[3]Formulas!E$3),"Standard-size less than 10oz",IF(AND($AT17&lt;=[3]Formulas!B$4,$AL17&lt;=[3]Formulas!C$4,$AM17&lt;=[3]Formulas!D$4,$AN17&lt;=[3]Formulas!E$4),"Standard-size small 10-16oz",IF(AND($AT17&lt;=[3]Formulas!B$5,$AL17&lt;=[3]Formulas!C$5,$AM17&lt;=[3]Formulas!D$5,$AN17&lt;=[3]Formulas!E$5),"Large standard-size less than 10oz",IF(AND($AT17&lt;=[3]Formulas!B$6,$AL17&lt;=[3]Formulas!C$6,$AM17&lt;=[3]Formulas!D$6,$AN17&lt;=[3]Formulas!E$6),"Large standard-size 10-16oz",IF(AND($AT17&lt;=[3]Formulas!B$7,$AL17&lt;=[3]Formulas!C$7,$AM17&lt;=[3]Formulas!D$7,$AN17&lt;=[3]Formulas!E$7),"Large standard-size one lb to two lb",IF(AND($AT17&lt;=[3]Formulas!B$8,$AL17&lt;=[3]Formulas!C$8,$AM17&lt;=[3]Formulas!D$8,$AN17&lt;=[3]Formulas!E$8),"Large standard-size two lb to three lb",IF(AND($AT17&lt;=[3]Formulas!B$9,$AL17&lt;=[3]Formulas!C$9,$AM17&lt;=[3]Formulas!D$9,$AN17&lt;=[3]Formulas!E$9),"Large standard-size over three lb",IF(AND($AT17&lt;=[3]Formulas!B$10,$AL17&lt;=[3]Formulas!C$10,$AM17&lt;=[3]Formulas!D$10,($AL17+$AO17)&lt;=[3]Formulas!F$10),"Small oversize",IF(AND($AT17&lt;=[3]Formulas!B$11,$AL17&lt;=[3]Formulas!C$11,($AL17+$AO17)&lt;=[3]Formulas!F$11),"Medium oversize",IF(AND($AT17&lt;=[3]Formulas!B$12,$AL17&lt;=[3]Formulas!C$12,($AL17+$AO17)&lt;=[3]Formulas!F$12),"Large oversize","Special oversize"))))))))))))))))))</f>
        <v>Large standard-size over three lb</v>
      </c>
      <c r="AV17" s="67">
        <v>0.06</v>
      </c>
      <c r="AW17" s="57">
        <f t="shared" si="4"/>
        <v>4.3600000000000003</v>
      </c>
      <c r="AX17" s="67">
        <v>0</v>
      </c>
      <c r="AY17" s="57">
        <f t="shared" si="5"/>
        <v>0</v>
      </c>
      <c r="AZ17" s="70">
        <v>0</v>
      </c>
      <c r="BA17" s="67">
        <v>0.02</v>
      </c>
      <c r="BB17" s="57">
        <f t="shared" si="6"/>
        <v>1.45</v>
      </c>
      <c r="BC17" s="57">
        <f t="shared" si="7"/>
        <v>5.81</v>
      </c>
      <c r="BD17" s="70" t="s">
        <v>86</v>
      </c>
      <c r="BE17" s="71">
        <f>VLOOKUP(BD17,[3]Formulas!$B$23:$F$47,2,0)</f>
        <v>0.15</v>
      </c>
      <c r="BF17" s="57">
        <f t="shared" si="8"/>
        <v>10.9</v>
      </c>
      <c r="BG17" s="72">
        <v>14.99</v>
      </c>
      <c r="BH17" s="75">
        <v>1.5</v>
      </c>
      <c r="BI17" s="57">
        <f ca="1">AVERAGE(OFFSET([3]Formulas!$M$3:$N$3,MATCH($AU17,[3]Formulas!$O$3:$O$20,0)-1,0))*BH17*AP17</f>
        <v>1.82</v>
      </c>
      <c r="BJ17" s="67">
        <v>0.1</v>
      </c>
      <c r="BK17" s="57">
        <f t="shared" si="9"/>
        <v>7.27</v>
      </c>
      <c r="BL17" s="67">
        <v>0.03</v>
      </c>
      <c r="BM17" s="57">
        <f t="shared" si="10"/>
        <v>2.1800000000000002</v>
      </c>
      <c r="BN17" s="67">
        <v>7.4999999999999997E-3</v>
      </c>
      <c r="BO17" s="57">
        <f t="shared" si="11"/>
        <v>0.54</v>
      </c>
      <c r="BP17" s="57">
        <f t="shared" ca="1" si="12"/>
        <v>37.700000000000003</v>
      </c>
      <c r="BQ17" s="57">
        <f t="shared" ca="1" si="13"/>
        <v>43.51</v>
      </c>
      <c r="BR17" s="57">
        <v>29.3</v>
      </c>
      <c r="BS17" s="74">
        <v>-5.4999999999999997E-3</v>
      </c>
      <c r="BT17" s="57">
        <f t="shared" ca="1" si="14"/>
        <v>29.14</v>
      </c>
      <c r="BU17" s="66">
        <v>72.650000000000006</v>
      </c>
      <c r="BV17" s="81">
        <v>74.900000000000006</v>
      </c>
      <c r="BW17" s="57">
        <v>72.81</v>
      </c>
      <c r="BX17" s="71">
        <f t="shared" ca="1" si="15"/>
        <v>0.53890000000000005</v>
      </c>
    </row>
    <row r="18" spans="1:76" ht="99.95" customHeight="1">
      <c r="A18" s="76">
        <v>17</v>
      </c>
      <c r="B18" s="77"/>
      <c r="C18" s="77"/>
      <c r="D18" s="49" t="s">
        <v>2</v>
      </c>
      <c r="E18" s="49"/>
      <c r="F18" s="49" t="s">
        <v>4</v>
      </c>
      <c r="G18" s="50"/>
      <c r="H18" s="49" t="s">
        <v>0</v>
      </c>
      <c r="I18" s="49" t="s">
        <v>0</v>
      </c>
      <c r="J18" s="48" t="s">
        <v>97</v>
      </c>
      <c r="K18" s="49" t="s">
        <v>80</v>
      </c>
      <c r="L18" s="52" t="s">
        <v>96</v>
      </c>
      <c r="M18" s="53" t="s">
        <v>89</v>
      </c>
      <c r="N18" s="77"/>
      <c r="O18" s="83" t="s">
        <v>114</v>
      </c>
      <c r="P18" s="77"/>
      <c r="Q18" s="77"/>
      <c r="R18" s="54" t="s">
        <v>83</v>
      </c>
      <c r="S18" s="1">
        <v>16</v>
      </c>
      <c r="T18" s="82">
        <v>22.81</v>
      </c>
      <c r="U18" s="55">
        <v>181.56</v>
      </c>
      <c r="V18" s="56">
        <v>7.8</v>
      </c>
      <c r="W18" s="57">
        <v>23.28</v>
      </c>
      <c r="X18" s="58" t="s">
        <v>84</v>
      </c>
      <c r="Y18" s="78">
        <v>53</v>
      </c>
      <c r="Z18" s="78">
        <v>45</v>
      </c>
      <c r="AA18" s="78">
        <v>34</v>
      </c>
      <c r="AB18" s="79">
        <v>4</v>
      </c>
      <c r="AC18" s="61">
        <f t="shared" si="0"/>
        <v>8.1000000000000003E-2</v>
      </c>
      <c r="AD18" s="62">
        <v>56</v>
      </c>
      <c r="AE18" s="63">
        <f t="shared" si="1"/>
        <v>2765</v>
      </c>
      <c r="AF18" s="64">
        <v>2500</v>
      </c>
      <c r="AG18" s="57">
        <f t="shared" si="16"/>
        <v>0.9</v>
      </c>
      <c r="AH18" s="58" t="s">
        <v>85</v>
      </c>
      <c r="AI18" s="65">
        <f t="shared" si="2"/>
        <v>0.22</v>
      </c>
      <c r="AJ18" s="57" t="str">
        <f>IF(ISERROR(#REF!*AI18),"",#REF!*AI18)</f>
        <v/>
      </c>
      <c r="AK18" s="57" t="str">
        <f>IF(ISERROR(#REF!+AG18+AJ18),"",#REF!+AG18+AJ18)</f>
        <v/>
      </c>
      <c r="AL18" s="78">
        <v>17</v>
      </c>
      <c r="AM18" s="78">
        <v>10.5</v>
      </c>
      <c r="AN18" s="78">
        <v>7.5</v>
      </c>
      <c r="AO18" s="63">
        <f t="shared" si="17"/>
        <v>36</v>
      </c>
      <c r="AP18" s="66">
        <f t="shared" si="18"/>
        <v>0.77</v>
      </c>
      <c r="AQ18" s="66">
        <f t="shared" si="19"/>
        <v>9.6300000000000008</v>
      </c>
      <c r="AR18" s="80">
        <v>9.39</v>
      </c>
      <c r="AS18" s="67">
        <v>0.2</v>
      </c>
      <c r="AT18" s="68">
        <f t="shared" si="3"/>
        <v>11.56</v>
      </c>
      <c r="AU18" s="69" t="str">
        <f>IF(AND(BD18="Clothing &amp; Accessories",$AT18&lt;=[3]Formulas!B$3,$AL18&lt;=[3]Formulas!C$3,$AM18&lt;=[3]Formulas!D$3,$AN18&lt;=[3]Formulas!E$3),"Standard-size less than 10oz (clothing)",IF(AND(BD18="Clothing &amp; Accessories",$AT18&lt;=[3]Formulas!B$4,$AL18&lt;=[3]Formulas!C$4,$AM18&lt;=[3]Formulas!D$4,$AN18&lt;=[3]Formulas!E$4),"Standard-size small 10-16oz (clothing)",IF(AND(BD18="Clothing &amp; Accessories",$AT18&lt;=[3]Formulas!B$5,$AL18&lt;=[3]Formulas!C$5,$AM18&lt;=[3]Formulas!D$5,$AN18&lt;=[3]Formulas!E$5),"Large standard-size less than 10oz (clothing)",IF(AND(BD18="Clothing &amp; Accessories",$AT18&lt;=[3]Formulas!B$6,$AL18&lt;=[3]Formulas!C$6,$AM18&lt;=[3]Formulas!D$6,$AN18&lt;=[3]Formulas!E$6),"Large standard-size 10-16oz (clothing)",IF(AND(BD18="Clothing &amp; Accessories",$AT18&lt;=[3]Formulas!B$5,$AL18&lt;=[3]Formulas!C$5,$AM18&lt;=[3]Formulas!D$5,$AN18&lt;=[3]Formulas!E$5),"Large standard-size 10-16oz (clothing)",IF(AND(BD18="Clothing &amp; Accessories",$AT18&lt;=[3]Formulas!B$7,$AL18&lt;=[3]Formulas!C$7,$AM18&lt;=[3]Formulas!D$7,$AN18&lt;=[3]Formulas!E$7),"Large standard-size one lb to two lb (clothing)",IF(AND(BD18="Clothing &amp; Accessories",$AT18&lt;=[3]Formulas!B$8,$AL18&lt;=[3]Formulas!C$8,$AM18&lt;=[3]Formulas!D$8,$AN18&lt;=[3]Formulas!E$8),"Large standard-size two lb to three lb (clothing)",IF(AND(BD18="Clothing &amp; Accessories",$AT18&lt;=[3]Formulas!B$9,$AL18&lt;=[3]Formulas!C$9,$AM18&lt;=[3]Formulas!D$9,$AN18&lt;=[3]Formulas!E$9),"Large standard-size over three lb (clothing)",IF(AND($AT18&lt;=[3]Formulas!B$3,$AL18&lt;=[3]Formulas!C$3,$AM18&lt;=[3]Formulas!D$3,$AN18&lt;=[3]Formulas!E$3),"Standard-size less than 10oz",IF(AND($AT18&lt;=[3]Formulas!B$4,$AL18&lt;=[3]Formulas!C$4,$AM18&lt;=[3]Formulas!D$4,$AN18&lt;=[3]Formulas!E$4),"Standard-size small 10-16oz",IF(AND($AT18&lt;=[3]Formulas!B$5,$AL18&lt;=[3]Formulas!C$5,$AM18&lt;=[3]Formulas!D$5,$AN18&lt;=[3]Formulas!E$5),"Large standard-size less than 10oz",IF(AND($AT18&lt;=[3]Formulas!B$6,$AL18&lt;=[3]Formulas!C$6,$AM18&lt;=[3]Formulas!D$6,$AN18&lt;=[3]Formulas!E$6),"Large standard-size 10-16oz",IF(AND($AT18&lt;=[3]Formulas!B$7,$AL18&lt;=[3]Formulas!C$7,$AM18&lt;=[3]Formulas!D$7,$AN18&lt;=[3]Formulas!E$7),"Large standard-size one lb to two lb",IF(AND($AT18&lt;=[3]Formulas!B$8,$AL18&lt;=[3]Formulas!C$8,$AM18&lt;=[3]Formulas!D$8,$AN18&lt;=[3]Formulas!E$8),"Large standard-size two lb to three lb",IF(AND($AT18&lt;=[3]Formulas!B$9,$AL18&lt;=[3]Formulas!C$9,$AM18&lt;=[3]Formulas!D$9,$AN18&lt;=[3]Formulas!E$9),"Large standard-size over three lb",IF(AND($AT18&lt;=[3]Formulas!B$10,$AL18&lt;=[3]Formulas!C$10,$AM18&lt;=[3]Formulas!D$10,($AL18+$AO18)&lt;=[3]Formulas!F$10),"Small oversize",IF(AND($AT18&lt;=[3]Formulas!B$11,$AL18&lt;=[3]Formulas!C$11,($AL18+$AO18)&lt;=[3]Formulas!F$11),"Medium oversize",IF(AND($AT18&lt;=[3]Formulas!B$12,$AL18&lt;=[3]Formulas!C$12,($AL18+$AO18)&lt;=[3]Formulas!F$12),"Large oversize","Special oversize"))))))))))))))))))</f>
        <v>Large standard-size over three lb</v>
      </c>
      <c r="AV18" s="67">
        <v>0.06</v>
      </c>
      <c r="AW18" s="57">
        <f t="shared" si="4"/>
        <v>4.3600000000000003</v>
      </c>
      <c r="AX18" s="67">
        <v>0</v>
      </c>
      <c r="AY18" s="57">
        <f t="shared" si="5"/>
        <v>0</v>
      </c>
      <c r="AZ18" s="70">
        <v>0</v>
      </c>
      <c r="BA18" s="67">
        <v>0.02</v>
      </c>
      <c r="BB18" s="57">
        <f t="shared" si="6"/>
        <v>1.45</v>
      </c>
      <c r="BC18" s="57">
        <f t="shared" si="7"/>
        <v>5.81</v>
      </c>
      <c r="BD18" s="70" t="s">
        <v>86</v>
      </c>
      <c r="BE18" s="71">
        <f>VLOOKUP(BD18,[3]Formulas!$B$23:$F$47,2,0)</f>
        <v>0.15</v>
      </c>
      <c r="BF18" s="57">
        <f t="shared" si="8"/>
        <v>10.9</v>
      </c>
      <c r="BG18" s="72">
        <v>14.99</v>
      </c>
      <c r="BH18" s="75">
        <v>1.5</v>
      </c>
      <c r="BI18" s="57">
        <f ca="1">AVERAGE(OFFSET([3]Formulas!$M$3:$N$3,MATCH($AU18,[3]Formulas!$O$3:$O$20,0)-1,0))*BH18*AP18</f>
        <v>1.82</v>
      </c>
      <c r="BJ18" s="67">
        <v>0.1</v>
      </c>
      <c r="BK18" s="57">
        <f t="shared" si="9"/>
        <v>7.27</v>
      </c>
      <c r="BL18" s="67">
        <v>0.03</v>
      </c>
      <c r="BM18" s="57">
        <f t="shared" si="10"/>
        <v>2.1800000000000002</v>
      </c>
      <c r="BN18" s="67">
        <v>7.4999999999999997E-3</v>
      </c>
      <c r="BO18" s="57">
        <f t="shared" si="11"/>
        <v>0.54</v>
      </c>
      <c r="BP18" s="57">
        <f t="shared" ca="1" si="12"/>
        <v>37.700000000000003</v>
      </c>
      <c r="BQ18" s="57">
        <f t="shared" ca="1" si="13"/>
        <v>43.51</v>
      </c>
      <c r="BR18" s="57">
        <v>29.3</v>
      </c>
      <c r="BS18" s="74">
        <v>-5.4999999999999997E-3</v>
      </c>
      <c r="BT18" s="57">
        <f t="shared" ca="1" si="14"/>
        <v>29.14</v>
      </c>
      <c r="BU18" s="66">
        <v>72.650000000000006</v>
      </c>
      <c r="BV18" s="81">
        <v>74.900000000000006</v>
      </c>
      <c r="BW18" s="57">
        <v>72.81</v>
      </c>
      <c r="BX18" s="71">
        <f t="shared" ca="1" si="15"/>
        <v>0.53890000000000005</v>
      </c>
    </row>
    <row r="19" spans="1:76" ht="99.95" customHeight="1">
      <c r="A19" s="76">
        <v>18</v>
      </c>
      <c r="B19" s="77"/>
      <c r="C19" s="77"/>
      <c r="D19" s="49" t="s">
        <v>2</v>
      </c>
      <c r="E19" s="49"/>
      <c r="F19" s="49" t="s">
        <v>4</v>
      </c>
      <c r="G19" s="50"/>
      <c r="H19" s="49" t="s">
        <v>0</v>
      </c>
      <c r="I19" s="49" t="s">
        <v>0</v>
      </c>
      <c r="J19" s="48" t="s">
        <v>90</v>
      </c>
      <c r="K19" s="49" t="s">
        <v>80</v>
      </c>
      <c r="L19" s="52" t="s">
        <v>96</v>
      </c>
      <c r="M19" s="53" t="s">
        <v>91</v>
      </c>
      <c r="N19" s="77"/>
      <c r="O19" s="83" t="s">
        <v>115</v>
      </c>
      <c r="P19" s="77"/>
      <c r="Q19" s="77"/>
      <c r="R19" s="54" t="s">
        <v>83</v>
      </c>
      <c r="S19" s="1">
        <v>32</v>
      </c>
      <c r="T19" s="82">
        <v>22.81</v>
      </c>
      <c r="U19" s="55">
        <v>181.56</v>
      </c>
      <c r="V19" s="56">
        <v>7.8</v>
      </c>
      <c r="W19" s="57">
        <v>23.28</v>
      </c>
      <c r="X19" s="58" t="s">
        <v>84</v>
      </c>
      <c r="Y19" s="78">
        <v>53</v>
      </c>
      <c r="Z19" s="78">
        <v>45</v>
      </c>
      <c r="AA19" s="78">
        <v>34</v>
      </c>
      <c r="AB19" s="79">
        <v>4</v>
      </c>
      <c r="AC19" s="61">
        <f t="shared" si="0"/>
        <v>8.1000000000000003E-2</v>
      </c>
      <c r="AD19" s="62">
        <v>56</v>
      </c>
      <c r="AE19" s="63">
        <f t="shared" si="1"/>
        <v>2765</v>
      </c>
      <c r="AF19" s="64">
        <v>2500</v>
      </c>
      <c r="AG19" s="57">
        <f t="shared" si="16"/>
        <v>0.9</v>
      </c>
      <c r="AH19" s="58" t="s">
        <v>85</v>
      </c>
      <c r="AI19" s="65">
        <f t="shared" si="2"/>
        <v>0.22</v>
      </c>
      <c r="AJ19" s="57" t="str">
        <f>IF(ISERROR(#REF!*AI19),"",#REF!*AI19)</f>
        <v/>
      </c>
      <c r="AK19" s="57" t="str">
        <f>IF(ISERROR(#REF!+AG19+AJ19),"",#REF!+AG19+AJ19)</f>
        <v/>
      </c>
      <c r="AL19" s="78">
        <v>17</v>
      </c>
      <c r="AM19" s="78">
        <v>10.5</v>
      </c>
      <c r="AN19" s="78">
        <v>7.5</v>
      </c>
      <c r="AO19" s="63">
        <f t="shared" si="17"/>
        <v>36</v>
      </c>
      <c r="AP19" s="66">
        <f t="shared" si="18"/>
        <v>0.77</v>
      </c>
      <c r="AQ19" s="66">
        <f t="shared" si="19"/>
        <v>9.6300000000000008</v>
      </c>
      <c r="AR19" s="80">
        <v>9.39</v>
      </c>
      <c r="AS19" s="67">
        <v>0.2</v>
      </c>
      <c r="AT19" s="68">
        <f t="shared" si="3"/>
        <v>11.56</v>
      </c>
      <c r="AU19" s="69" t="str">
        <f>IF(AND(BD19="Clothing &amp; Accessories",$AT19&lt;=[3]Formulas!B$3,$AL19&lt;=[3]Formulas!C$3,$AM19&lt;=[3]Formulas!D$3,$AN19&lt;=[3]Formulas!E$3),"Standard-size less than 10oz (clothing)",IF(AND(BD19="Clothing &amp; Accessories",$AT19&lt;=[3]Formulas!B$4,$AL19&lt;=[3]Formulas!C$4,$AM19&lt;=[3]Formulas!D$4,$AN19&lt;=[3]Formulas!E$4),"Standard-size small 10-16oz (clothing)",IF(AND(BD19="Clothing &amp; Accessories",$AT19&lt;=[3]Formulas!B$5,$AL19&lt;=[3]Formulas!C$5,$AM19&lt;=[3]Formulas!D$5,$AN19&lt;=[3]Formulas!E$5),"Large standard-size less than 10oz (clothing)",IF(AND(BD19="Clothing &amp; Accessories",$AT19&lt;=[3]Formulas!B$6,$AL19&lt;=[3]Formulas!C$6,$AM19&lt;=[3]Formulas!D$6,$AN19&lt;=[3]Formulas!E$6),"Large standard-size 10-16oz (clothing)",IF(AND(BD19="Clothing &amp; Accessories",$AT19&lt;=[3]Formulas!B$5,$AL19&lt;=[3]Formulas!C$5,$AM19&lt;=[3]Formulas!D$5,$AN19&lt;=[3]Formulas!E$5),"Large standard-size 10-16oz (clothing)",IF(AND(BD19="Clothing &amp; Accessories",$AT19&lt;=[3]Formulas!B$7,$AL19&lt;=[3]Formulas!C$7,$AM19&lt;=[3]Formulas!D$7,$AN19&lt;=[3]Formulas!E$7),"Large standard-size one lb to two lb (clothing)",IF(AND(BD19="Clothing &amp; Accessories",$AT19&lt;=[3]Formulas!B$8,$AL19&lt;=[3]Formulas!C$8,$AM19&lt;=[3]Formulas!D$8,$AN19&lt;=[3]Formulas!E$8),"Large standard-size two lb to three lb (clothing)",IF(AND(BD19="Clothing &amp; Accessories",$AT19&lt;=[3]Formulas!B$9,$AL19&lt;=[3]Formulas!C$9,$AM19&lt;=[3]Formulas!D$9,$AN19&lt;=[3]Formulas!E$9),"Large standard-size over three lb (clothing)",IF(AND($AT19&lt;=[3]Formulas!B$3,$AL19&lt;=[3]Formulas!C$3,$AM19&lt;=[3]Formulas!D$3,$AN19&lt;=[3]Formulas!E$3),"Standard-size less than 10oz",IF(AND($AT19&lt;=[3]Formulas!B$4,$AL19&lt;=[3]Formulas!C$4,$AM19&lt;=[3]Formulas!D$4,$AN19&lt;=[3]Formulas!E$4),"Standard-size small 10-16oz",IF(AND($AT19&lt;=[3]Formulas!B$5,$AL19&lt;=[3]Formulas!C$5,$AM19&lt;=[3]Formulas!D$5,$AN19&lt;=[3]Formulas!E$5),"Large standard-size less than 10oz",IF(AND($AT19&lt;=[3]Formulas!B$6,$AL19&lt;=[3]Formulas!C$6,$AM19&lt;=[3]Formulas!D$6,$AN19&lt;=[3]Formulas!E$6),"Large standard-size 10-16oz",IF(AND($AT19&lt;=[3]Formulas!B$7,$AL19&lt;=[3]Formulas!C$7,$AM19&lt;=[3]Formulas!D$7,$AN19&lt;=[3]Formulas!E$7),"Large standard-size one lb to two lb",IF(AND($AT19&lt;=[3]Formulas!B$8,$AL19&lt;=[3]Formulas!C$8,$AM19&lt;=[3]Formulas!D$8,$AN19&lt;=[3]Formulas!E$8),"Large standard-size two lb to three lb",IF(AND($AT19&lt;=[3]Formulas!B$9,$AL19&lt;=[3]Formulas!C$9,$AM19&lt;=[3]Formulas!D$9,$AN19&lt;=[3]Formulas!E$9),"Large standard-size over three lb",IF(AND($AT19&lt;=[3]Formulas!B$10,$AL19&lt;=[3]Formulas!C$10,$AM19&lt;=[3]Formulas!D$10,($AL19+$AO19)&lt;=[3]Formulas!F$10),"Small oversize",IF(AND($AT19&lt;=[3]Formulas!B$11,$AL19&lt;=[3]Formulas!C$11,($AL19+$AO19)&lt;=[3]Formulas!F$11),"Medium oversize",IF(AND($AT19&lt;=[3]Formulas!B$12,$AL19&lt;=[3]Formulas!C$12,($AL19+$AO19)&lt;=[3]Formulas!F$12),"Large oversize","Special oversize"))))))))))))))))))</f>
        <v>Large standard-size over three lb</v>
      </c>
      <c r="AV19" s="67">
        <v>0.06</v>
      </c>
      <c r="AW19" s="57">
        <f t="shared" si="4"/>
        <v>4.3600000000000003</v>
      </c>
      <c r="AX19" s="67">
        <v>0</v>
      </c>
      <c r="AY19" s="57">
        <f t="shared" si="5"/>
        <v>0</v>
      </c>
      <c r="AZ19" s="70">
        <v>0</v>
      </c>
      <c r="BA19" s="67">
        <v>0.02</v>
      </c>
      <c r="BB19" s="57">
        <f t="shared" si="6"/>
        <v>1.45</v>
      </c>
      <c r="BC19" s="57">
        <f t="shared" si="7"/>
        <v>5.81</v>
      </c>
      <c r="BD19" s="70" t="s">
        <v>86</v>
      </c>
      <c r="BE19" s="71">
        <f>VLOOKUP(BD19,[3]Formulas!$B$23:$F$47,2,0)</f>
        <v>0.15</v>
      </c>
      <c r="BF19" s="57">
        <f t="shared" si="8"/>
        <v>10.9</v>
      </c>
      <c r="BG19" s="72">
        <v>14.99</v>
      </c>
      <c r="BH19" s="75">
        <v>1.5</v>
      </c>
      <c r="BI19" s="57">
        <f ca="1">AVERAGE(OFFSET([3]Formulas!$M$3:$N$3,MATCH($AU19,[3]Formulas!$O$3:$O$20,0)-1,0))*BH19*AP19</f>
        <v>1.82</v>
      </c>
      <c r="BJ19" s="67">
        <v>0.1</v>
      </c>
      <c r="BK19" s="57">
        <f t="shared" si="9"/>
        <v>7.27</v>
      </c>
      <c r="BL19" s="67">
        <v>0.03</v>
      </c>
      <c r="BM19" s="57">
        <f t="shared" si="10"/>
        <v>2.1800000000000002</v>
      </c>
      <c r="BN19" s="67">
        <v>7.4999999999999997E-3</v>
      </c>
      <c r="BO19" s="57">
        <f t="shared" si="11"/>
        <v>0.54</v>
      </c>
      <c r="BP19" s="57">
        <f t="shared" ca="1" si="12"/>
        <v>37.700000000000003</v>
      </c>
      <c r="BQ19" s="57">
        <f t="shared" ca="1" si="13"/>
        <v>43.51</v>
      </c>
      <c r="BR19" s="57">
        <v>29.3</v>
      </c>
      <c r="BS19" s="74">
        <v>-5.4999999999999997E-3</v>
      </c>
      <c r="BT19" s="57">
        <f t="shared" ca="1" si="14"/>
        <v>29.14</v>
      </c>
      <c r="BU19" s="66">
        <v>72.650000000000006</v>
      </c>
      <c r="BV19" s="81">
        <v>74.900000000000006</v>
      </c>
      <c r="BW19" s="57">
        <v>72.81</v>
      </c>
      <c r="BX19" s="71">
        <f t="shared" ca="1" si="15"/>
        <v>0.53890000000000005</v>
      </c>
    </row>
    <row r="20" spans="1:76" ht="99.95" customHeight="1">
      <c r="A20" s="76">
        <v>19</v>
      </c>
      <c r="B20" s="77"/>
      <c r="C20" s="77"/>
      <c r="D20" s="49" t="s">
        <v>2</v>
      </c>
      <c r="E20" s="49"/>
      <c r="F20" s="49" t="s">
        <v>4</v>
      </c>
      <c r="G20" s="50"/>
      <c r="H20" s="49" t="s">
        <v>0</v>
      </c>
      <c r="I20" s="49" t="s">
        <v>0</v>
      </c>
      <c r="J20" s="48" t="s">
        <v>90</v>
      </c>
      <c r="K20" s="49" t="s">
        <v>80</v>
      </c>
      <c r="L20" s="52" t="s">
        <v>96</v>
      </c>
      <c r="M20" s="53" t="s">
        <v>92</v>
      </c>
      <c r="N20" s="77"/>
      <c r="O20" s="83" t="s">
        <v>116</v>
      </c>
      <c r="P20" s="77"/>
      <c r="Q20" s="77"/>
      <c r="R20" s="54" t="s">
        <v>83</v>
      </c>
      <c r="S20" s="1">
        <v>28</v>
      </c>
      <c r="T20" s="82">
        <v>22.81</v>
      </c>
      <c r="U20" s="55">
        <v>181.56</v>
      </c>
      <c r="V20" s="56">
        <v>7.8</v>
      </c>
      <c r="W20" s="57">
        <v>23.28</v>
      </c>
      <c r="X20" s="58" t="s">
        <v>84</v>
      </c>
      <c r="Y20" s="78">
        <v>53</v>
      </c>
      <c r="Z20" s="78">
        <v>45</v>
      </c>
      <c r="AA20" s="78">
        <v>34</v>
      </c>
      <c r="AB20" s="79">
        <v>4</v>
      </c>
      <c r="AC20" s="61">
        <f t="shared" si="0"/>
        <v>8.1000000000000003E-2</v>
      </c>
      <c r="AD20" s="62">
        <v>56</v>
      </c>
      <c r="AE20" s="63">
        <f t="shared" si="1"/>
        <v>2765</v>
      </c>
      <c r="AF20" s="64">
        <v>2500</v>
      </c>
      <c r="AG20" s="57">
        <f t="shared" si="16"/>
        <v>0.9</v>
      </c>
      <c r="AH20" s="58" t="s">
        <v>85</v>
      </c>
      <c r="AI20" s="65">
        <f t="shared" si="2"/>
        <v>0.22</v>
      </c>
      <c r="AJ20" s="57" t="str">
        <f>IF(ISERROR(#REF!*AI20),"",#REF!*AI20)</f>
        <v/>
      </c>
      <c r="AK20" s="57" t="str">
        <f>IF(ISERROR(#REF!+AG20+AJ20),"",#REF!+AG20+AJ20)</f>
        <v/>
      </c>
      <c r="AL20" s="78">
        <v>17</v>
      </c>
      <c r="AM20" s="78">
        <v>10.5</v>
      </c>
      <c r="AN20" s="78">
        <v>7.5</v>
      </c>
      <c r="AO20" s="63">
        <f t="shared" si="17"/>
        <v>36</v>
      </c>
      <c r="AP20" s="66">
        <f t="shared" si="18"/>
        <v>0.77</v>
      </c>
      <c r="AQ20" s="66">
        <f t="shared" si="19"/>
        <v>9.6300000000000008</v>
      </c>
      <c r="AR20" s="80">
        <v>9.39</v>
      </c>
      <c r="AS20" s="67">
        <v>0.2</v>
      </c>
      <c r="AT20" s="68">
        <f t="shared" si="3"/>
        <v>11.56</v>
      </c>
      <c r="AU20" s="69" t="str">
        <f>IF(AND(BD20="Clothing &amp; Accessories",$AT20&lt;=[3]Formulas!B$3,$AL20&lt;=[3]Formulas!C$3,$AM20&lt;=[3]Formulas!D$3,$AN20&lt;=[3]Formulas!E$3),"Standard-size less than 10oz (clothing)",IF(AND(BD20="Clothing &amp; Accessories",$AT20&lt;=[3]Formulas!B$4,$AL20&lt;=[3]Formulas!C$4,$AM20&lt;=[3]Formulas!D$4,$AN20&lt;=[3]Formulas!E$4),"Standard-size small 10-16oz (clothing)",IF(AND(BD20="Clothing &amp; Accessories",$AT20&lt;=[3]Formulas!B$5,$AL20&lt;=[3]Formulas!C$5,$AM20&lt;=[3]Formulas!D$5,$AN20&lt;=[3]Formulas!E$5),"Large standard-size less than 10oz (clothing)",IF(AND(BD20="Clothing &amp; Accessories",$AT20&lt;=[3]Formulas!B$6,$AL20&lt;=[3]Formulas!C$6,$AM20&lt;=[3]Formulas!D$6,$AN20&lt;=[3]Formulas!E$6),"Large standard-size 10-16oz (clothing)",IF(AND(BD20="Clothing &amp; Accessories",$AT20&lt;=[3]Formulas!B$5,$AL20&lt;=[3]Formulas!C$5,$AM20&lt;=[3]Formulas!D$5,$AN20&lt;=[3]Formulas!E$5),"Large standard-size 10-16oz (clothing)",IF(AND(BD20="Clothing &amp; Accessories",$AT20&lt;=[3]Formulas!B$7,$AL20&lt;=[3]Formulas!C$7,$AM20&lt;=[3]Formulas!D$7,$AN20&lt;=[3]Formulas!E$7),"Large standard-size one lb to two lb (clothing)",IF(AND(BD20="Clothing &amp; Accessories",$AT20&lt;=[3]Formulas!B$8,$AL20&lt;=[3]Formulas!C$8,$AM20&lt;=[3]Formulas!D$8,$AN20&lt;=[3]Formulas!E$8),"Large standard-size two lb to three lb (clothing)",IF(AND(BD20="Clothing &amp; Accessories",$AT20&lt;=[3]Formulas!B$9,$AL20&lt;=[3]Formulas!C$9,$AM20&lt;=[3]Formulas!D$9,$AN20&lt;=[3]Formulas!E$9),"Large standard-size over three lb (clothing)",IF(AND($AT20&lt;=[3]Formulas!B$3,$AL20&lt;=[3]Formulas!C$3,$AM20&lt;=[3]Formulas!D$3,$AN20&lt;=[3]Formulas!E$3),"Standard-size less than 10oz",IF(AND($AT20&lt;=[3]Formulas!B$4,$AL20&lt;=[3]Formulas!C$4,$AM20&lt;=[3]Formulas!D$4,$AN20&lt;=[3]Formulas!E$4),"Standard-size small 10-16oz",IF(AND($AT20&lt;=[3]Formulas!B$5,$AL20&lt;=[3]Formulas!C$5,$AM20&lt;=[3]Formulas!D$5,$AN20&lt;=[3]Formulas!E$5),"Large standard-size less than 10oz",IF(AND($AT20&lt;=[3]Formulas!B$6,$AL20&lt;=[3]Formulas!C$6,$AM20&lt;=[3]Formulas!D$6,$AN20&lt;=[3]Formulas!E$6),"Large standard-size 10-16oz",IF(AND($AT20&lt;=[3]Formulas!B$7,$AL20&lt;=[3]Formulas!C$7,$AM20&lt;=[3]Formulas!D$7,$AN20&lt;=[3]Formulas!E$7),"Large standard-size one lb to two lb",IF(AND($AT20&lt;=[3]Formulas!B$8,$AL20&lt;=[3]Formulas!C$8,$AM20&lt;=[3]Formulas!D$8,$AN20&lt;=[3]Formulas!E$8),"Large standard-size two lb to three lb",IF(AND($AT20&lt;=[3]Formulas!B$9,$AL20&lt;=[3]Formulas!C$9,$AM20&lt;=[3]Formulas!D$9,$AN20&lt;=[3]Formulas!E$9),"Large standard-size over three lb",IF(AND($AT20&lt;=[3]Formulas!B$10,$AL20&lt;=[3]Formulas!C$10,$AM20&lt;=[3]Formulas!D$10,($AL20+$AO20)&lt;=[3]Formulas!F$10),"Small oversize",IF(AND($AT20&lt;=[3]Formulas!B$11,$AL20&lt;=[3]Formulas!C$11,($AL20+$AO20)&lt;=[3]Formulas!F$11),"Medium oversize",IF(AND($AT20&lt;=[3]Formulas!B$12,$AL20&lt;=[3]Formulas!C$12,($AL20+$AO20)&lt;=[3]Formulas!F$12),"Large oversize","Special oversize"))))))))))))))))))</f>
        <v>Large standard-size over three lb</v>
      </c>
      <c r="AV20" s="67">
        <v>0.06</v>
      </c>
      <c r="AW20" s="57">
        <f t="shared" si="4"/>
        <v>4.3600000000000003</v>
      </c>
      <c r="AX20" s="67">
        <v>0</v>
      </c>
      <c r="AY20" s="57">
        <f t="shared" si="5"/>
        <v>0</v>
      </c>
      <c r="AZ20" s="70">
        <v>0</v>
      </c>
      <c r="BA20" s="67">
        <v>0.02</v>
      </c>
      <c r="BB20" s="57">
        <f t="shared" si="6"/>
        <v>1.45</v>
      </c>
      <c r="BC20" s="57">
        <f t="shared" si="7"/>
        <v>5.81</v>
      </c>
      <c r="BD20" s="70" t="s">
        <v>86</v>
      </c>
      <c r="BE20" s="71">
        <f>VLOOKUP(BD20,[3]Formulas!$B$23:$F$47,2,0)</f>
        <v>0.15</v>
      </c>
      <c r="BF20" s="57">
        <f t="shared" si="8"/>
        <v>10.9</v>
      </c>
      <c r="BG20" s="72">
        <v>14.99</v>
      </c>
      <c r="BH20" s="75">
        <v>1.5</v>
      </c>
      <c r="BI20" s="57">
        <f ca="1">AVERAGE(OFFSET([3]Formulas!$M$3:$N$3,MATCH($AU20,[3]Formulas!$O$3:$O$20,0)-1,0))*BH20*AP20</f>
        <v>1.82</v>
      </c>
      <c r="BJ20" s="67">
        <v>0.1</v>
      </c>
      <c r="BK20" s="57">
        <f t="shared" si="9"/>
        <v>7.27</v>
      </c>
      <c r="BL20" s="67">
        <v>0.03</v>
      </c>
      <c r="BM20" s="57">
        <f t="shared" si="10"/>
        <v>2.1800000000000002</v>
      </c>
      <c r="BN20" s="67">
        <v>7.4999999999999997E-3</v>
      </c>
      <c r="BO20" s="57">
        <f t="shared" si="11"/>
        <v>0.54</v>
      </c>
      <c r="BP20" s="57">
        <f t="shared" ca="1" si="12"/>
        <v>37.700000000000003</v>
      </c>
      <c r="BQ20" s="57">
        <f t="shared" ca="1" si="13"/>
        <v>43.51</v>
      </c>
      <c r="BR20" s="57">
        <v>29.3</v>
      </c>
      <c r="BS20" s="74">
        <v>-5.4999999999999997E-3</v>
      </c>
      <c r="BT20" s="57">
        <f t="shared" ca="1" si="14"/>
        <v>29.14</v>
      </c>
      <c r="BU20" s="66">
        <v>72.650000000000006</v>
      </c>
      <c r="BV20" s="81">
        <v>74.900000000000006</v>
      </c>
      <c r="BW20" s="57">
        <v>72.81</v>
      </c>
      <c r="BX20" s="71">
        <f t="shared" ca="1" si="15"/>
        <v>0.53890000000000005</v>
      </c>
    </row>
    <row r="21" spans="1:76" ht="99.95" customHeight="1">
      <c r="A21" s="76">
        <v>20</v>
      </c>
      <c r="B21" s="77"/>
      <c r="C21" s="77"/>
      <c r="D21" s="49" t="s">
        <v>2</v>
      </c>
      <c r="E21" s="49"/>
      <c r="F21" s="49" t="s">
        <v>4</v>
      </c>
      <c r="G21" s="50"/>
      <c r="H21" s="49" t="s">
        <v>0</v>
      </c>
      <c r="I21" s="49" t="s">
        <v>0</v>
      </c>
      <c r="J21" s="48" t="s">
        <v>90</v>
      </c>
      <c r="K21" s="49" t="s">
        <v>80</v>
      </c>
      <c r="L21" s="52" t="s">
        <v>96</v>
      </c>
      <c r="M21" s="53" t="s">
        <v>93</v>
      </c>
      <c r="N21" s="77"/>
      <c r="O21" s="83" t="s">
        <v>117</v>
      </c>
      <c r="P21" s="77"/>
      <c r="Q21" s="77"/>
      <c r="R21" s="54" t="s">
        <v>83</v>
      </c>
      <c r="S21" s="1">
        <v>20</v>
      </c>
      <c r="T21" s="82">
        <v>22.81</v>
      </c>
      <c r="U21" s="55">
        <v>181.56</v>
      </c>
      <c r="V21" s="56">
        <v>7.8</v>
      </c>
      <c r="W21" s="57">
        <v>23.28</v>
      </c>
      <c r="X21" s="58" t="s">
        <v>84</v>
      </c>
      <c r="Y21" s="78">
        <v>53</v>
      </c>
      <c r="Z21" s="78">
        <v>45</v>
      </c>
      <c r="AA21" s="78">
        <v>34</v>
      </c>
      <c r="AB21" s="79">
        <v>4</v>
      </c>
      <c r="AC21" s="61">
        <f t="shared" si="0"/>
        <v>8.1000000000000003E-2</v>
      </c>
      <c r="AD21" s="62">
        <v>56</v>
      </c>
      <c r="AE21" s="63">
        <f t="shared" si="1"/>
        <v>2765</v>
      </c>
      <c r="AF21" s="64">
        <v>2500</v>
      </c>
      <c r="AG21" s="57">
        <f t="shared" si="16"/>
        <v>0.9</v>
      </c>
      <c r="AH21" s="58" t="s">
        <v>85</v>
      </c>
      <c r="AI21" s="65">
        <f t="shared" si="2"/>
        <v>0.22</v>
      </c>
      <c r="AJ21" s="57" t="str">
        <f>IF(ISERROR(#REF!*AI21),"",#REF!*AI21)</f>
        <v/>
      </c>
      <c r="AK21" s="57" t="str">
        <f>IF(ISERROR(#REF!+AG21+AJ21),"",#REF!+AG21+AJ21)</f>
        <v/>
      </c>
      <c r="AL21" s="78">
        <v>17</v>
      </c>
      <c r="AM21" s="78">
        <v>10.5</v>
      </c>
      <c r="AN21" s="78">
        <v>7.5</v>
      </c>
      <c r="AO21" s="63">
        <f t="shared" si="17"/>
        <v>36</v>
      </c>
      <c r="AP21" s="66">
        <f t="shared" si="18"/>
        <v>0.77</v>
      </c>
      <c r="AQ21" s="66">
        <f t="shared" si="19"/>
        <v>9.6300000000000008</v>
      </c>
      <c r="AR21" s="80">
        <v>9.39</v>
      </c>
      <c r="AS21" s="67">
        <v>0.2</v>
      </c>
      <c r="AT21" s="68">
        <f t="shared" si="3"/>
        <v>11.56</v>
      </c>
      <c r="AU21" s="69" t="str">
        <f>IF(AND(BD21="Clothing &amp; Accessories",$AT21&lt;=[3]Formulas!B$3,$AL21&lt;=[3]Formulas!C$3,$AM21&lt;=[3]Formulas!D$3,$AN21&lt;=[3]Formulas!E$3),"Standard-size less than 10oz (clothing)",IF(AND(BD21="Clothing &amp; Accessories",$AT21&lt;=[3]Formulas!B$4,$AL21&lt;=[3]Formulas!C$4,$AM21&lt;=[3]Formulas!D$4,$AN21&lt;=[3]Formulas!E$4),"Standard-size small 10-16oz (clothing)",IF(AND(BD21="Clothing &amp; Accessories",$AT21&lt;=[3]Formulas!B$5,$AL21&lt;=[3]Formulas!C$5,$AM21&lt;=[3]Formulas!D$5,$AN21&lt;=[3]Formulas!E$5),"Large standard-size less than 10oz (clothing)",IF(AND(BD21="Clothing &amp; Accessories",$AT21&lt;=[3]Formulas!B$6,$AL21&lt;=[3]Formulas!C$6,$AM21&lt;=[3]Formulas!D$6,$AN21&lt;=[3]Formulas!E$6),"Large standard-size 10-16oz (clothing)",IF(AND(BD21="Clothing &amp; Accessories",$AT21&lt;=[3]Formulas!B$5,$AL21&lt;=[3]Formulas!C$5,$AM21&lt;=[3]Formulas!D$5,$AN21&lt;=[3]Formulas!E$5),"Large standard-size 10-16oz (clothing)",IF(AND(BD21="Clothing &amp; Accessories",$AT21&lt;=[3]Formulas!B$7,$AL21&lt;=[3]Formulas!C$7,$AM21&lt;=[3]Formulas!D$7,$AN21&lt;=[3]Formulas!E$7),"Large standard-size one lb to two lb (clothing)",IF(AND(BD21="Clothing &amp; Accessories",$AT21&lt;=[3]Formulas!B$8,$AL21&lt;=[3]Formulas!C$8,$AM21&lt;=[3]Formulas!D$8,$AN21&lt;=[3]Formulas!E$8),"Large standard-size two lb to three lb (clothing)",IF(AND(BD21="Clothing &amp; Accessories",$AT21&lt;=[3]Formulas!B$9,$AL21&lt;=[3]Formulas!C$9,$AM21&lt;=[3]Formulas!D$9,$AN21&lt;=[3]Formulas!E$9),"Large standard-size over three lb (clothing)",IF(AND($AT21&lt;=[3]Formulas!B$3,$AL21&lt;=[3]Formulas!C$3,$AM21&lt;=[3]Formulas!D$3,$AN21&lt;=[3]Formulas!E$3),"Standard-size less than 10oz",IF(AND($AT21&lt;=[3]Formulas!B$4,$AL21&lt;=[3]Formulas!C$4,$AM21&lt;=[3]Formulas!D$4,$AN21&lt;=[3]Formulas!E$4),"Standard-size small 10-16oz",IF(AND($AT21&lt;=[3]Formulas!B$5,$AL21&lt;=[3]Formulas!C$5,$AM21&lt;=[3]Formulas!D$5,$AN21&lt;=[3]Formulas!E$5),"Large standard-size less than 10oz",IF(AND($AT21&lt;=[3]Formulas!B$6,$AL21&lt;=[3]Formulas!C$6,$AM21&lt;=[3]Formulas!D$6,$AN21&lt;=[3]Formulas!E$6),"Large standard-size 10-16oz",IF(AND($AT21&lt;=[3]Formulas!B$7,$AL21&lt;=[3]Formulas!C$7,$AM21&lt;=[3]Formulas!D$7,$AN21&lt;=[3]Formulas!E$7),"Large standard-size one lb to two lb",IF(AND($AT21&lt;=[3]Formulas!B$8,$AL21&lt;=[3]Formulas!C$8,$AM21&lt;=[3]Formulas!D$8,$AN21&lt;=[3]Formulas!E$8),"Large standard-size two lb to three lb",IF(AND($AT21&lt;=[3]Formulas!B$9,$AL21&lt;=[3]Formulas!C$9,$AM21&lt;=[3]Formulas!D$9,$AN21&lt;=[3]Formulas!E$9),"Large standard-size over three lb",IF(AND($AT21&lt;=[3]Formulas!B$10,$AL21&lt;=[3]Formulas!C$10,$AM21&lt;=[3]Formulas!D$10,($AL21+$AO21)&lt;=[3]Formulas!F$10),"Small oversize",IF(AND($AT21&lt;=[3]Formulas!B$11,$AL21&lt;=[3]Formulas!C$11,($AL21+$AO21)&lt;=[3]Formulas!F$11),"Medium oversize",IF(AND($AT21&lt;=[3]Formulas!B$12,$AL21&lt;=[3]Formulas!C$12,($AL21+$AO21)&lt;=[3]Formulas!F$12),"Large oversize","Special oversize"))))))))))))))))))</f>
        <v>Large standard-size over three lb</v>
      </c>
      <c r="AV21" s="67">
        <v>0.06</v>
      </c>
      <c r="AW21" s="57">
        <f t="shared" si="4"/>
        <v>4.3600000000000003</v>
      </c>
      <c r="AX21" s="67">
        <v>0</v>
      </c>
      <c r="AY21" s="57">
        <f t="shared" si="5"/>
        <v>0</v>
      </c>
      <c r="AZ21" s="70">
        <v>0</v>
      </c>
      <c r="BA21" s="67">
        <v>0.02</v>
      </c>
      <c r="BB21" s="57">
        <f t="shared" si="6"/>
        <v>1.45</v>
      </c>
      <c r="BC21" s="57">
        <f t="shared" si="7"/>
        <v>5.81</v>
      </c>
      <c r="BD21" s="70" t="s">
        <v>86</v>
      </c>
      <c r="BE21" s="71">
        <f>VLOOKUP(BD21,[3]Formulas!$B$23:$F$47,2,0)</f>
        <v>0.15</v>
      </c>
      <c r="BF21" s="57">
        <f t="shared" si="8"/>
        <v>10.9</v>
      </c>
      <c r="BG21" s="72">
        <v>14.99</v>
      </c>
      <c r="BH21" s="75">
        <v>1.5</v>
      </c>
      <c r="BI21" s="57">
        <f ca="1">AVERAGE(OFFSET([3]Formulas!$M$3:$N$3,MATCH($AU21,[3]Formulas!$O$3:$O$20,0)-1,0))*BH21*AP21</f>
        <v>1.82</v>
      </c>
      <c r="BJ21" s="67">
        <v>0.1</v>
      </c>
      <c r="BK21" s="57">
        <f t="shared" si="9"/>
        <v>7.27</v>
      </c>
      <c r="BL21" s="67">
        <v>0.03</v>
      </c>
      <c r="BM21" s="57">
        <f t="shared" si="10"/>
        <v>2.1800000000000002</v>
      </c>
      <c r="BN21" s="67">
        <v>7.4999999999999997E-3</v>
      </c>
      <c r="BO21" s="57">
        <f t="shared" si="11"/>
        <v>0.54</v>
      </c>
      <c r="BP21" s="57">
        <f t="shared" ca="1" si="12"/>
        <v>37.700000000000003</v>
      </c>
      <c r="BQ21" s="57">
        <f t="shared" ca="1" si="13"/>
        <v>43.51</v>
      </c>
      <c r="BR21" s="57">
        <v>29.3</v>
      </c>
      <c r="BS21" s="74">
        <v>-5.4999999999999997E-3</v>
      </c>
      <c r="BT21" s="57">
        <f t="shared" ca="1" si="14"/>
        <v>29.14</v>
      </c>
      <c r="BU21" s="66">
        <v>72.650000000000006</v>
      </c>
      <c r="BV21" s="81">
        <v>74.900000000000006</v>
      </c>
      <c r="BW21" s="57">
        <v>72.81</v>
      </c>
      <c r="BX21" s="71">
        <f t="shared" ca="1" si="15"/>
        <v>0.53890000000000005</v>
      </c>
    </row>
    <row r="22" spans="1:76" ht="99.95" customHeight="1">
      <c r="A22" s="76">
        <v>21</v>
      </c>
      <c r="B22" s="77"/>
      <c r="C22" s="77"/>
      <c r="D22" s="49" t="s">
        <v>2</v>
      </c>
      <c r="E22" s="49"/>
      <c r="F22" s="49" t="s">
        <v>4</v>
      </c>
      <c r="G22" s="50"/>
      <c r="H22" s="49" t="s">
        <v>0</v>
      </c>
      <c r="I22" s="49" t="s">
        <v>0</v>
      </c>
      <c r="J22" s="48" t="s">
        <v>90</v>
      </c>
      <c r="K22" s="49" t="s">
        <v>80</v>
      </c>
      <c r="L22" s="52" t="s">
        <v>96</v>
      </c>
      <c r="M22" s="53" t="s">
        <v>94</v>
      </c>
      <c r="N22" s="77"/>
      <c r="O22" s="83" t="s">
        <v>118</v>
      </c>
      <c r="P22" s="77"/>
      <c r="Q22" s="77"/>
      <c r="R22" s="54" t="s">
        <v>83</v>
      </c>
      <c r="S22" s="1">
        <v>20</v>
      </c>
      <c r="T22" s="82">
        <v>22.81</v>
      </c>
      <c r="U22" s="55">
        <v>181.56</v>
      </c>
      <c r="V22" s="56">
        <v>7.8</v>
      </c>
      <c r="W22" s="57">
        <v>23.28</v>
      </c>
      <c r="X22" s="58" t="s">
        <v>84</v>
      </c>
      <c r="Y22" s="78">
        <v>53</v>
      </c>
      <c r="Z22" s="78">
        <v>45</v>
      </c>
      <c r="AA22" s="78">
        <v>34</v>
      </c>
      <c r="AB22" s="79">
        <v>4</v>
      </c>
      <c r="AC22" s="61">
        <f t="shared" si="0"/>
        <v>8.1000000000000003E-2</v>
      </c>
      <c r="AD22" s="62">
        <v>56</v>
      </c>
      <c r="AE22" s="63">
        <f t="shared" si="1"/>
        <v>2765</v>
      </c>
      <c r="AF22" s="64">
        <v>2500</v>
      </c>
      <c r="AG22" s="57">
        <f t="shared" si="16"/>
        <v>0.9</v>
      </c>
      <c r="AH22" s="58" t="s">
        <v>85</v>
      </c>
      <c r="AI22" s="65">
        <f t="shared" si="2"/>
        <v>0.22</v>
      </c>
      <c r="AJ22" s="57" t="str">
        <f>IF(ISERROR(#REF!*AI22),"",#REF!*AI22)</f>
        <v/>
      </c>
      <c r="AK22" s="57" t="str">
        <f>IF(ISERROR(#REF!+AG22+AJ22),"",#REF!+AG22+AJ22)</f>
        <v/>
      </c>
      <c r="AL22" s="78">
        <v>17</v>
      </c>
      <c r="AM22" s="78">
        <v>10.5</v>
      </c>
      <c r="AN22" s="78">
        <v>7.5</v>
      </c>
      <c r="AO22" s="63">
        <f t="shared" si="17"/>
        <v>36</v>
      </c>
      <c r="AP22" s="66">
        <f t="shared" si="18"/>
        <v>0.77</v>
      </c>
      <c r="AQ22" s="66">
        <f t="shared" si="19"/>
        <v>9.6300000000000008</v>
      </c>
      <c r="AR22" s="80">
        <v>9.39</v>
      </c>
      <c r="AS22" s="67">
        <v>0.2</v>
      </c>
      <c r="AT22" s="68">
        <f t="shared" si="3"/>
        <v>11.56</v>
      </c>
      <c r="AU22" s="69" t="str">
        <f>IF(AND(BD22="Clothing &amp; Accessories",$AT22&lt;=[3]Formulas!B$3,$AL22&lt;=[3]Formulas!C$3,$AM22&lt;=[3]Formulas!D$3,$AN22&lt;=[3]Formulas!E$3),"Standard-size less than 10oz (clothing)",IF(AND(BD22="Clothing &amp; Accessories",$AT22&lt;=[3]Formulas!B$4,$AL22&lt;=[3]Formulas!C$4,$AM22&lt;=[3]Formulas!D$4,$AN22&lt;=[3]Formulas!E$4),"Standard-size small 10-16oz (clothing)",IF(AND(BD22="Clothing &amp; Accessories",$AT22&lt;=[3]Formulas!B$5,$AL22&lt;=[3]Formulas!C$5,$AM22&lt;=[3]Formulas!D$5,$AN22&lt;=[3]Formulas!E$5),"Large standard-size less than 10oz (clothing)",IF(AND(BD22="Clothing &amp; Accessories",$AT22&lt;=[3]Formulas!B$6,$AL22&lt;=[3]Formulas!C$6,$AM22&lt;=[3]Formulas!D$6,$AN22&lt;=[3]Formulas!E$6),"Large standard-size 10-16oz (clothing)",IF(AND(BD22="Clothing &amp; Accessories",$AT22&lt;=[3]Formulas!B$5,$AL22&lt;=[3]Formulas!C$5,$AM22&lt;=[3]Formulas!D$5,$AN22&lt;=[3]Formulas!E$5),"Large standard-size 10-16oz (clothing)",IF(AND(BD22="Clothing &amp; Accessories",$AT22&lt;=[3]Formulas!B$7,$AL22&lt;=[3]Formulas!C$7,$AM22&lt;=[3]Formulas!D$7,$AN22&lt;=[3]Formulas!E$7),"Large standard-size one lb to two lb (clothing)",IF(AND(BD22="Clothing &amp; Accessories",$AT22&lt;=[3]Formulas!B$8,$AL22&lt;=[3]Formulas!C$8,$AM22&lt;=[3]Formulas!D$8,$AN22&lt;=[3]Formulas!E$8),"Large standard-size two lb to three lb (clothing)",IF(AND(BD22="Clothing &amp; Accessories",$AT22&lt;=[3]Formulas!B$9,$AL22&lt;=[3]Formulas!C$9,$AM22&lt;=[3]Formulas!D$9,$AN22&lt;=[3]Formulas!E$9),"Large standard-size over three lb (clothing)",IF(AND($AT22&lt;=[3]Formulas!B$3,$AL22&lt;=[3]Formulas!C$3,$AM22&lt;=[3]Formulas!D$3,$AN22&lt;=[3]Formulas!E$3),"Standard-size less than 10oz",IF(AND($AT22&lt;=[3]Formulas!B$4,$AL22&lt;=[3]Formulas!C$4,$AM22&lt;=[3]Formulas!D$4,$AN22&lt;=[3]Formulas!E$4),"Standard-size small 10-16oz",IF(AND($AT22&lt;=[3]Formulas!B$5,$AL22&lt;=[3]Formulas!C$5,$AM22&lt;=[3]Formulas!D$5,$AN22&lt;=[3]Formulas!E$5),"Large standard-size less than 10oz",IF(AND($AT22&lt;=[3]Formulas!B$6,$AL22&lt;=[3]Formulas!C$6,$AM22&lt;=[3]Formulas!D$6,$AN22&lt;=[3]Formulas!E$6),"Large standard-size 10-16oz",IF(AND($AT22&lt;=[3]Formulas!B$7,$AL22&lt;=[3]Formulas!C$7,$AM22&lt;=[3]Formulas!D$7,$AN22&lt;=[3]Formulas!E$7),"Large standard-size one lb to two lb",IF(AND($AT22&lt;=[3]Formulas!B$8,$AL22&lt;=[3]Formulas!C$8,$AM22&lt;=[3]Formulas!D$8,$AN22&lt;=[3]Formulas!E$8),"Large standard-size two lb to three lb",IF(AND($AT22&lt;=[3]Formulas!B$9,$AL22&lt;=[3]Formulas!C$9,$AM22&lt;=[3]Formulas!D$9,$AN22&lt;=[3]Formulas!E$9),"Large standard-size over three lb",IF(AND($AT22&lt;=[3]Formulas!B$10,$AL22&lt;=[3]Formulas!C$10,$AM22&lt;=[3]Formulas!D$10,($AL22+$AO22)&lt;=[3]Formulas!F$10),"Small oversize",IF(AND($AT22&lt;=[3]Formulas!B$11,$AL22&lt;=[3]Formulas!C$11,($AL22+$AO22)&lt;=[3]Formulas!F$11),"Medium oversize",IF(AND($AT22&lt;=[3]Formulas!B$12,$AL22&lt;=[3]Formulas!C$12,($AL22+$AO22)&lt;=[3]Formulas!F$12),"Large oversize","Special oversize"))))))))))))))))))</f>
        <v>Large standard-size over three lb</v>
      </c>
      <c r="AV22" s="67">
        <v>0.06</v>
      </c>
      <c r="AW22" s="57">
        <f t="shared" si="4"/>
        <v>4.3600000000000003</v>
      </c>
      <c r="AX22" s="67">
        <v>0</v>
      </c>
      <c r="AY22" s="57">
        <f t="shared" si="5"/>
        <v>0</v>
      </c>
      <c r="AZ22" s="70">
        <v>0</v>
      </c>
      <c r="BA22" s="67">
        <v>0.02</v>
      </c>
      <c r="BB22" s="57">
        <f t="shared" si="6"/>
        <v>1.45</v>
      </c>
      <c r="BC22" s="57">
        <f t="shared" si="7"/>
        <v>5.81</v>
      </c>
      <c r="BD22" s="70" t="s">
        <v>86</v>
      </c>
      <c r="BE22" s="71">
        <f>VLOOKUP(BD22,[3]Formulas!$B$23:$F$47,2,0)</f>
        <v>0.15</v>
      </c>
      <c r="BF22" s="57">
        <f t="shared" si="8"/>
        <v>10.9</v>
      </c>
      <c r="BG22" s="72">
        <v>14.99</v>
      </c>
      <c r="BH22" s="75">
        <v>1.5</v>
      </c>
      <c r="BI22" s="57">
        <f ca="1">AVERAGE(OFFSET([3]Formulas!$M$3:$N$3,MATCH($AU22,[3]Formulas!$O$3:$O$20,0)-1,0))*BH22*AP22</f>
        <v>1.82</v>
      </c>
      <c r="BJ22" s="67">
        <v>0.1</v>
      </c>
      <c r="BK22" s="57">
        <f t="shared" si="9"/>
        <v>7.27</v>
      </c>
      <c r="BL22" s="67">
        <v>0.03</v>
      </c>
      <c r="BM22" s="57">
        <f t="shared" si="10"/>
        <v>2.1800000000000002</v>
      </c>
      <c r="BN22" s="67">
        <v>7.4999999999999997E-3</v>
      </c>
      <c r="BO22" s="57">
        <f t="shared" si="11"/>
        <v>0.54</v>
      </c>
      <c r="BP22" s="57">
        <f t="shared" ca="1" si="12"/>
        <v>37.700000000000003</v>
      </c>
      <c r="BQ22" s="57">
        <f t="shared" ca="1" si="13"/>
        <v>43.51</v>
      </c>
      <c r="BR22" s="57">
        <v>29.3</v>
      </c>
      <c r="BS22" s="74">
        <v>-5.4999999999999997E-3</v>
      </c>
      <c r="BT22" s="57">
        <f t="shared" ca="1" si="14"/>
        <v>29.14</v>
      </c>
      <c r="BU22" s="66">
        <v>72.650000000000006</v>
      </c>
      <c r="BV22" s="81">
        <v>74.900000000000006</v>
      </c>
      <c r="BW22" s="57">
        <v>72.81</v>
      </c>
      <c r="BX22" s="71">
        <f t="shared" ca="1" si="15"/>
        <v>0.53890000000000005</v>
      </c>
    </row>
  </sheetData>
  <sheetProtection insertRows="0" deleteRows="0" sort="0"/>
  <protectedRanges>
    <protectedRange sqref="X16:AD22 AE4:AE22 AJ2:AK22 U2:W22 AG2:AG22 AR9:AR22 AO2:AQ22 BW2:BX22 AV2:BD22 X2:X15 L2:R9 L10:L15 BJ2:BU22 L16:Q22 M10:R10 M11:Q15 R11:R22 D2:J3 BH2:BH22 BV16:BV22 AL9:AN22 Y9:AA9 AC2:AE3 AC4:AD15 A2:C22" name="Range1"/>
    <protectedRange sqref="Y2:AA2 AL2:AN8 AR2:AS2 AR3:AR8 AS3:AS22" name="Range1_2"/>
    <protectedRange sqref="AF2:AF22" name="Range1_3"/>
    <protectedRange sqref="AH2:AI22" name="Range1_4"/>
    <protectedRange sqref="S2:S22" name="Range1_6"/>
    <protectedRange sqref="K2:K3" name="Range1_1"/>
    <protectedRange sqref="BE2:BF22" name="Range1_5"/>
  </protectedRanges>
  <phoneticPr fontId="16" type="noConversion"/>
  <dataValidations count="6">
    <dataValidation type="list" allowBlank="1" showInputMessage="1" showErrorMessage="1" sqref="D2:D22">
      <formula1>#REF!</formula1>
    </dataValidation>
    <dataValidation type="list" allowBlank="1" showInputMessage="1" showErrorMessage="1" sqref="E2:E22">
      <formula1>#REF!</formula1>
    </dataValidation>
    <dataValidation type="list" allowBlank="1" showInputMessage="1" showErrorMessage="1" sqref="F2:F22">
      <formula1>#REF!</formula1>
    </dataValidation>
    <dataValidation type="list" allowBlank="1" showInputMessage="1" showErrorMessage="1" sqref="R2:R22">
      <formula1>#REF!</formula1>
    </dataValidation>
    <dataValidation type="list" allowBlank="1" showInputMessage="1" showErrorMessage="1" sqref="X2:X22">
      <formula1>#REF!</formula1>
    </dataValidation>
    <dataValidation type="list" allowBlank="1" showInputMessage="1" showErrorMessage="1" sqref="BD2:BD22">
      <formula1>#REF!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4" master="" otherUserPermission="visible"/>
  <rangeList sheetStid="6" master="" otherUserPermission="visible"/>
  <rangeList sheetStid="10" master="" otherUserPermission="visible"/>
  <rangeList sheetStid="11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2026-03-27T02:04:36Z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2E727B22DA284FE8AE032CE6AF8BFDA1_13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