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A64BA33E-FBD5-48FA-AFDB-463FA54907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a">[1]Flow!$AB$27:$AB$28,[1]Flow!$AB$39:$AB$43,[1]Flow!$AB$64:$AB$65,[1]Flow!$AB$93:$AB$94,[1]Flow!$AB$103:$AB$105,[1]Flow!$AB$116:$AB$117</definedName>
    <definedName name="ACCESSORIES">'[2]x-Lists'!$AH$2:$AH$12</definedName>
    <definedName name="AD">'[3]other data'!$T$2:$T$5</definedName>
    <definedName name="ALLOCATION">'[2]x-Lists'!$Q$2</definedName>
    <definedName name="APL">[4]Instructions!$DP$3:$DP$6</definedName>
    <definedName name="ARTIFICIALFLOWERSPLANTS">#REF!</definedName>
    <definedName name="ARTIFICIALFLOWERSPLANTSA1">[11]!Table1[[#All],[VALENCE]]</definedName>
    <definedName name="ARTIFICIALFLOWERSPLANTSAW2">#REF!</definedName>
    <definedName name="ARTIFICIALFLOWERSPLANTSSILHOUETTE">[11]!Table1[[#All],[QUILT]]</definedName>
    <definedName name="Artwork">#REF!</definedName>
    <definedName name="AssortedSKU_Range">#N/A</definedName>
    <definedName name="Banner">'[5]Hardline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ath">[6]Amazon!$B$2:$B$6</definedName>
    <definedName name="Bath_Accessories">[6]Amazon!$AA$2:$AA$22</definedName>
    <definedName name="Bath_Rugs">[6]Amazon!$AB$2:$AB$4</definedName>
    <definedName name="Bed_in_a_bag_Full_Queen_King">[6]Amazon!$G$2</definedName>
    <definedName name="Bed_in_a_bag_Twin">[6]Amazon!$F$2</definedName>
    <definedName name="Bed_Pillows">[6]Amazon!$H$2:$H$7</definedName>
    <definedName name="BEDBATH">[11]!Table1[[#All],[BEDDING]]</definedName>
    <definedName name="BEDBATHSIZE">[11]!Table1[[#All],[FULL/QUEEN]]</definedName>
    <definedName name="BEDBATHTICKETTYPE">[11]!Table1[[#All],[SMALL GUM]]</definedName>
    <definedName name="BEDBATHTICKETYPE">[11]!Table1[[#All],[SMALL GUM]]</definedName>
    <definedName name="Bedding">[6]Amazon!$A$2:$A$22</definedName>
    <definedName name="Bedding.">[6]BBB!$A$2:$A$11</definedName>
    <definedName name="Bedspreads_Coverlets">[6]Amazon!$I$2:$I$4</definedName>
    <definedName name="BIG_IDEAS">'[2]x-Lists'!$AU$2:$AU$17</definedName>
    <definedName name="Blankets_Throws">[6]Amazon!$O$2:$O$3</definedName>
    <definedName name="BLANKETSTHROWSA1">[11]!Table1[[#All],[KING]]</definedName>
    <definedName name="BLANKETSTHROWSS">[11]!Table1[[#All],[KING SHAM]]</definedName>
    <definedName name="brands">'[3]other data'!$K$2:$K$48</definedName>
    <definedName name="BULKPREPACKTYPE">'[2]x-Lists'!$H$2:$H$4</definedName>
    <definedName name="BuyUnits_Range">#N/A</definedName>
    <definedName name="ca_available_Range">#N/A</definedName>
    <definedName name="ca_Compliant_Range">#N/A</definedName>
    <definedName name="ca_CompliantReason_Range">#N/A</definedName>
    <definedName name="ca_SisVendor_Range">#N/A</definedName>
    <definedName name="ca_stuffedarticlesreg_Range">#N/A</definedName>
    <definedName name="CANDLEHOLDERS">[11]!Table1[KING]</definedName>
    <definedName name="CANDLES">[11]!Table1[[#All],[BEDSKIRTS]]</definedName>
    <definedName name="CANDLESA1">[11]!Table1[TWIN]</definedName>
    <definedName name="CANDLESA2">[11]!Table1[Column13]</definedName>
    <definedName name="CANDLESETS">[11]!Table1[TWIN]</definedName>
    <definedName name="CANDLESMATERIAL">#REF!</definedName>
    <definedName name="CANDLESMATERIAL\">#REF!</definedName>
    <definedName name="CANDLESPRODUCT">[11]!Table1[[#Headers],[BEDSKIRTS]]</definedName>
    <definedName name="CANDLESSILHOUETTE">[11]!Table1[[#All],[COMFORTER SET]]</definedName>
    <definedName name="CANDLESTICKETTYPE">[11]!Table1[[#All],[LARGE GUM]]</definedName>
    <definedName name="CANDLESTICKETYPE">[11]!Table1[LARGE GUM]</definedName>
    <definedName name="Case_Freight_Range">#N/A</definedName>
    <definedName name="CATEGORY">[7]Sheet1!$DW$2:$DW$3</definedName>
    <definedName name="categoryfinal">'[12]Import Quote Sheet'!$A$90:$A$190</definedName>
    <definedName name="CFSCY">'[2]x-imports'!$A$2:$A$3</definedName>
    <definedName name="chargeback">'[3]other data'!$B$2:$B$6</definedName>
    <definedName name="CLIMATE">'[2]x-Lists'!$O$2:$O$11</definedName>
    <definedName name="COLOR">'[2]x-Lists'!$AB$2:$AB$7</definedName>
    <definedName name="COLOR_FAMILY">'[2]x-Lists'!$AC$2:$AC$19</definedName>
    <definedName name="colour">[7]Sheet1!$EH$2:$EH$3</definedName>
    <definedName name="COMFORTERSBEDDINGSETSA1">[11]!Table1[[#All],[TWIN]]</definedName>
    <definedName name="COMFORTERSBEDDINGSETSS">[11]!Table1[[#All],[COMFORTER SET]]</definedName>
    <definedName name="COO_Dest">#N/A</definedName>
    <definedName name="COOCountry_Range">#N/A</definedName>
    <definedName name="COODest_Range">#N/A</definedName>
    <definedName name="countries">'[3]other data'!$I$3:$I$249</definedName>
    <definedName name="CURTAINSDRAPESA1">[11]!Table1[[#All],[VALENCE]]</definedName>
    <definedName name="CURTAINSDRAPESS">[11]!Table1[[#All],[OTHER]]</definedName>
    <definedName name="d">#N/A</definedName>
    <definedName name="_xlnm.Database">'[2]x-Lists'!$A$2:$A$9</definedName>
    <definedName name="dealPricing_Range">#N/A</definedName>
    <definedName name="DEC">#REF!</definedName>
    <definedName name="DECOARTIVEACCENTSSILHOUETTE">[11]!Table1[[#All],[DUVETS]]</definedName>
    <definedName name="DECOR">#REF!</definedName>
    <definedName name="DECORA1">[11]!Table1[NOT USED]</definedName>
    <definedName name="Decorative_Accessories">#REF!</definedName>
    <definedName name="Decorative_Pillows_Inserts_Covers">[6]Amazon!$J$2:$J$3</definedName>
    <definedName name="DECORATIVEACCENSSILHOUETTE">#REF!</definedName>
    <definedName name="DECORATIVEACCENTS">[11]!Table1[[#All],[THROW PILLOWS]]</definedName>
    <definedName name="DECORATIVEACCENTSA1">[11]!Table1[[#All],[KING]]</definedName>
    <definedName name="DECORATIVEACCENTSA2">#REF!</definedName>
    <definedName name="DECORATIVEACCENTSSILHOUETTE">[11]!Table1[[#All],[DUVETS]]</definedName>
    <definedName name="DECORATIVEPILLOWSCHAIRPADS">[11]!Table1[[#All],[THROW PILLOWS]]</definedName>
    <definedName name="DECORATIVEPILLOWSCHAIRPADSA1">[11]!Table1[[#All],[QUEEN]]</definedName>
    <definedName name="DECORPRODUCT">#REF!</definedName>
    <definedName name="Description1_Range">#N/A</definedName>
    <definedName name="Description2_Range">#N/A</definedName>
    <definedName name="DesignStrat">#N/A</definedName>
    <definedName name="DESTINATIONPORT">'[2]x-imports'!$B$2:$B$3</definedName>
    <definedName name="DIAMETER">'[2]x-Lists'!$AM$2:$AM$9</definedName>
    <definedName name="diffgrp">'[3]diff group head'!$A$2:$A$47</definedName>
    <definedName name="DIFFS">'[3]other data'!$AF$2:$AF$13</definedName>
    <definedName name="Division1">'[5]Hardline Drop down'!$A$5:$A$16</definedName>
    <definedName name="Down_Comforters">[6]Amazon!$Q$2:$Q$4</definedName>
    <definedName name="Duvet_Covers">[6]Amazon!$K$2:$K$3</definedName>
    <definedName name="DUVETCOVERSA1">[11]!Table1[[#All],[EURO]]</definedName>
    <definedName name="DUVETCOVERSS">[11]!Table1[[#All],[DUVETS]]</definedName>
    <definedName name="Electrics">[6]Amazon!$R$2:$R$3</definedName>
    <definedName name="ENERGY_EFFICIENT">'[2]x-Lists'!$AJ$2:$AJ$7</definedName>
    <definedName name="ESSENTIALOILDIFFUSERS">#REF!</definedName>
    <definedName name="ESSENTIALOILSDIFFUSERS">#REF!</definedName>
    <definedName name="EVENT">'[2]x-Lists'!$AQ$2:$AQ$8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[13]Costs!$J$11</definedName>
    <definedName name="FABRIC_WEIGHT">'[2]x-Lists'!$AI$2:$AI$5</definedName>
    <definedName name="Feature1_Range">#N/A</definedName>
    <definedName name="Feature10_Range">#N/A</definedName>
    <definedName name="Feature2_Range">#N/A</definedName>
    <definedName name="Feature3_Range">#N/A</definedName>
    <definedName name="Feature4_Range">#N/A</definedName>
    <definedName name="Feature5_Range">#N/A</definedName>
    <definedName name="Feature6_Range">#N/A</definedName>
    <definedName name="Feature7_Range">#N/A</definedName>
    <definedName name="Feature8_Range">#N/A</definedName>
    <definedName name="Feature9_Range">#N/A</definedName>
    <definedName name="FIFRACompliance_Range">#N/A</definedName>
    <definedName name="FIFRAExemption_Range">#N/A</definedName>
    <definedName name="FILL">'[2]x-Lists'!$AR$2:$AR$7</definedName>
    <definedName name="finalports">'[12]Import Quote Sheet'!$B$90:$B$123</definedName>
    <definedName name="fiscalweeks">#REF!</definedName>
    <definedName name="foam">[7]Sheet1!$EC$2:$EC$3</definedName>
    <definedName name="FOBPORT">'[2]x-imports'!$C$2:$C$40</definedName>
    <definedName name="FRAGRANCEACCESSORIES">[11]!Table1[NOT USED]</definedName>
    <definedName name="FRAGRANCEPLUGINS">[11]!Table1[Column13]</definedName>
    <definedName name="FRAGRANCESPRAYS">#REF!</definedName>
    <definedName name="FRAMES">[11]!Table1[THROW PILLOWS]</definedName>
    <definedName name="FRAMESA1">[11]!Table1[KING]</definedName>
    <definedName name="FRAMESA2">#REF!</definedName>
    <definedName name="FRAMESTICKETTYPE">#REF!</definedName>
    <definedName name="FREIGHT">'[2]x-Lists'!$I$2:$I$5</definedName>
    <definedName name="gen_nontxtl_UOM_Range">#N/A</definedName>
    <definedName name="gen_txtl_permlbl_careinstr_Range">#N/A</definedName>
    <definedName name="gen_txtl_permlbl_fabrcont_Range">#N/A</definedName>
    <definedName name="gen_txtl_permlbl_vendinfo_Range">#N/A</definedName>
    <definedName name="GENDER">'[2]x-Lists'!$AD$2:$AD$5</definedName>
    <definedName name="HANGER">[3]hangers!$B$3:$B$42</definedName>
    <definedName name="hanger2">[3]hangers!$G$3:$G$42</definedName>
    <definedName name="HOLIDAY">'[2]x-Lists'!$AP$2:$AP$10</definedName>
    <definedName name="Home_Décor">[6]Amazon!$C$2</definedName>
    <definedName name="Home_Décor.">[6]BBB!$B$2:$B$10</definedName>
    <definedName name="HOMEDECOR">[11]!Table1[[#All],[DECORATIVE PILLOWS &amp; CHAIR PADS]]</definedName>
    <definedName name="HOMEDECORSIZE">[11]!Table1[[#All],[UNKOWN]]</definedName>
    <definedName name="HOMEDECORTICKETTYPE">[11]!Table1[[#All],[LARGE GUM]]</definedName>
    <definedName name="JARCANDLES">#REF!</definedName>
    <definedName name="JARS">#REF!</definedName>
    <definedName name="KD">[7]Sheet1!$DS$2:$DS$2</definedName>
    <definedName name="Kids_Bath">[6]Amazon!$AC$2:$AC$4</definedName>
    <definedName name="Kids_or_Teen">[6]Amazon!$P$2:$P$21</definedName>
    <definedName name="KIDSBEDDINGA1">[11]!Table1[[#All],[STANDARD]]</definedName>
    <definedName name="KIDSBEDDINGS">[11]!Table1[[#All],[COORDINATING PILLOWS]]</definedName>
    <definedName name="Lennox">#REF!</definedName>
    <definedName name="LicensedProduct_Range">#N/A</definedName>
    <definedName name="LIFESTYLE">'[2]x-Lists'!$T$2:$T$5</definedName>
    <definedName name="Lighting_or_Candleholders">[6]Amazon!$AF$2:$AF$14</definedName>
    <definedName name="LOCALIZATION__PRICEPOINT">'[2]x-Lists'!$Z$2:$Z$5</definedName>
    <definedName name="loctype">'[3]other data'!$BN$2:$BN$6</definedName>
    <definedName name="M">[7]Sheet1!$EA$2:$EA$3</definedName>
    <definedName name="MATERIAL">'[2]x-Lists'!$AE$2:$AE$83</definedName>
    <definedName name="Mattress_Pads_Full_Queen_King">[6]Amazon!$S$2:$S$4</definedName>
    <definedName name="Mattress_Pads_Twin">[6]Amazon!$T$2:$T$8</definedName>
    <definedName name="Mattress_Toppers_Full_Queen_King">[6]Amazon!$U$2</definedName>
    <definedName name="Mattress_Toppers_Twin">[6]Amazon!$V$2:$V$11</definedName>
    <definedName name="MELTS">#REF!</definedName>
    <definedName name="Non_Down_Comforters_Full_Queen_King">[6]Amazon!$L$2:$L$4</definedName>
    <definedName name="Non_Down_Comforters_Twin">[6]Amazon!$M$2:$M$5</definedName>
    <definedName name="NOPE">[11]!Table1[[#All],[BEDDING]]</definedName>
    <definedName name="NOTHING">[11]!Table1[[#Headers],[DECORATIVE PILLOWS &amp; CHAIR PADS]]</definedName>
    <definedName name="NOVELTYCANDLES\">#REF!</definedName>
    <definedName name="NumberOfGroups">12</definedName>
    <definedName name="Office">'[5]Hardline Drop down'!$C$5:$C$21</definedName>
    <definedName name="ORDERTYPE">'[3]other data'!$AN$2:$AN$6</definedName>
    <definedName name="OTB">'[3]other data'!$R$2:$R$14</definedName>
    <definedName name="OTHERCANDLES">#REF!</definedName>
    <definedName name="Outdoor">[6]BBB!$C$2</definedName>
    <definedName name="PACK">[7]Sheet1!$EE$2:$EE$3</definedName>
    <definedName name="PACK_SET">'[2]x-Lists'!$AO$2:$AO$34</definedName>
    <definedName name="PATTERN">'[2]x-Lists'!$AF$2:$AF$49</definedName>
    <definedName name="PAYMENTTERMS">'[2]x-imports'!$E$2:$E$3</definedName>
    <definedName name="Pet_Care">[6]BBB!$D$2:$D$6</definedName>
    <definedName name="PICTUREFRAMESPHOTOALBUMS">[11]!Table1[[#All],[VALENCES]]</definedName>
    <definedName name="PICTUREFRAMESPHOTOALBUMSA1">[11]!Table1[[#All],[NOT USED]]</definedName>
    <definedName name="PICTUREFRAMESPHOTOALBUMSA2">#REF!</definedName>
    <definedName name="PICTUREFRAMESPHOTOALBUMSSILHOUETTE">[11]!Table1[[#All],[COORDINATING PILLOWS]]</definedName>
    <definedName name="PILLARCANDLES">#REF!</definedName>
    <definedName name="Pillow_Shams">[6]Amazon!$N$2</definedName>
    <definedName name="Pillowcases">[6]Amazon!$W$2:$W$3</definedName>
    <definedName name="PILLOWSHAMSA1">[11]!Table1[[#All],[CAL KING]]</definedName>
    <definedName name="PILLOWSHAMSS">[11]!Table1[[#All],[STD SHAM]]</definedName>
    <definedName name="PITCTUREFRAMESPHOTOALBUMS">[11]!Table1[[#All],[VALENCES]]</definedName>
    <definedName name="PkgFormat">#N/A</definedName>
    <definedName name="PO_BUY_TYPE">'[2]x-Lists'!$W$2:$W$5</definedName>
    <definedName name="po_type">'[3]other data'!$AU$2:$AU$11</definedName>
    <definedName name="POOP">#REF!</definedName>
    <definedName name="PORT_IFF">[8]a!$A$10:$B$35</definedName>
    <definedName name="POTPOURRI">#REF!</definedName>
    <definedName name="POtype">#REF!</definedName>
    <definedName name="Preticketed_Range">#N/A</definedName>
    <definedName name="Prints">#REF!</definedName>
    <definedName name="QSFOB">[9]Q1!$C$38</definedName>
    <definedName name="QUEUING">'[2]x-Lists'!$P$2</definedName>
    <definedName name="QUEUING_ITEMS">'[2]x-Lists'!$Y$2:$Y$50</definedName>
    <definedName name="Quilts">[6]Amazon!$X$2:$X$3</definedName>
    <definedName name="QUILTSANDCOVERLETSA1">[11]!Table1[[#All],[KING / CAL KING]]</definedName>
    <definedName name="QUILTSANDCOVERLETSS">[11]!Table1[[#All],[QUILT]]</definedName>
    <definedName name="retailAK_O_YN_Range">#N/A</definedName>
    <definedName name="retailCA_O_YN_Range">#N/A</definedName>
    <definedName name="retailHA_O_YN_Range">#N/A</definedName>
    <definedName name="retailPR_O_YN_Range">#N/A</definedName>
    <definedName name="retailUS_O_YN_Range">#N/A</definedName>
    <definedName name="runnum">'[3]other data'!$BI$2:$BI$18</definedName>
    <definedName name="saetwe">[11]Mapping!$D$2:$D$53</definedName>
    <definedName name="scalenum">'[3]other data'!$BG$2:$BG$18</definedName>
    <definedName name="SCORECARD">'[2]x-Lists'!$E$2:$E$5</definedName>
    <definedName name="SEASON">'[2]x-Lists'!$L$2:$L$6</definedName>
    <definedName name="Seasonal">[6]BBB!$E$2:$E$3</definedName>
    <definedName name="SellUnits_Range">#N/A</definedName>
    <definedName name="SHAPE">'[2]x-Lists'!$AK$2:$AK$10</definedName>
    <definedName name="Sheets_Full_Queen_King">[6]Amazon!$Y$2:$Y$4</definedName>
    <definedName name="Sheets_Twin">[6]Amazon!$Z$2:$Z$4</definedName>
    <definedName name="SHEETSA1">[11]!Table1[[#All],[KING PC]]</definedName>
    <definedName name="SHEETSS">[11]!Table1[[#All],[BEDDING SETS]]</definedName>
    <definedName name="SHIPTO">'[2]x-Lists'!$B$2:$B$6</definedName>
    <definedName name="Shower_Curtains">[6]Amazon!$AD$2</definedName>
    <definedName name="SIZE">'[2]x-Lists'!$AL$2:$AL$66</definedName>
    <definedName name="size01">#REF!</definedName>
    <definedName name="size1">#REF!</definedName>
    <definedName name="size1a">#REF!</definedName>
    <definedName name="size2a">#REF!</definedName>
    <definedName name="Slipcovers_Chair_Pads">[6]Amazon!$AH$2</definedName>
    <definedName name="Slipcovers_Chair_Pads.">[6]Amazon!$E$2</definedName>
    <definedName name="SPECIAL">[3]comments!$B$3:$B$54</definedName>
    <definedName name="SPECIAL_PROCESSING">'[2]x-Lists'!$R$2:$R$15</definedName>
    <definedName name="ssn_code">'[3]other data'!$AQ$2:$AQ$110</definedName>
    <definedName name="ssn_phase">'[3]other data'!$AS$2:$AS$83</definedName>
    <definedName name="suggestedMessage_Range">#N/A</definedName>
    <definedName name="SUPPLIER">'[3]vendor info'!$A$4:$A$400</definedName>
    <definedName name="TBJ">'[3]other data'!$AK$2:$AK$10</definedName>
    <definedName name="TERMS">'[3]other data'!$P$2:$P$7</definedName>
    <definedName name="TESTING">'[2]x-Lists'!$AV$2:$AV$3</definedName>
    <definedName name="TEXTILE_ITEM">'[2]x-Lists'!$AG$2:$AG$62</definedName>
    <definedName name="THEME">'[2]x-Lists'!$AS$2:$AS$14</definedName>
    <definedName name="THREAD_COUNT">'[2]x-Lists'!$AN$2:$AN$27</definedName>
    <definedName name="THROWPILLOWSA1">[11]!Table1[[#All],[NOT USED]]</definedName>
    <definedName name="THROWPILLOWSS">[11]!Table1[[#All],[DEC PILLOW ]]</definedName>
    <definedName name="THROWSPILLOWSA1">[11]!Table1[[#All],[NOT USED]]</definedName>
    <definedName name="TICKET">[3]tickets!$B$3:$B$27</definedName>
    <definedName name="ticket2">[3]tickets!$G$3:$G$27</definedName>
    <definedName name="TICKETTYPE">'[2]x-Lists'!$N$2:$N$8</definedName>
    <definedName name="Towels_Bath_Sheets">[6]Amazon!$AE$2:$AE$3</definedName>
    <definedName name="TransitCalendar">#REF!</definedName>
    <definedName name="TransitOTBWeeks">#REF!</definedName>
    <definedName name="TREATMENT">'[2]x-Lists'!$AT$2:$AT$28</definedName>
    <definedName name="UDA3A">'[3]other data'!$AY$2:$AY$4</definedName>
    <definedName name="UDA3B">'[3]other data'!$AZ$2:$AZ$6</definedName>
    <definedName name="UNIT">[7]Sheet1!$EF$2:$EF$3</definedName>
    <definedName name="upc">'[3]other data'!$AH$2:$AH$10</definedName>
    <definedName name="UPC1A">'[3]other data'!$BD$2:$BD$5</definedName>
    <definedName name="UPC2A">'[3]other data'!$BF$2:$BF$5</definedName>
    <definedName name="Upload">'[5]Hardline Drop down'!$E$5</definedName>
    <definedName name="VALENCESA1">[11]!Table1[[#All],[PANEL]]</definedName>
    <definedName name="VALENCESS">[11]!Table1[[#All],[N/A]]</definedName>
    <definedName name="VASE">#REF!</definedName>
    <definedName name="VendorType">'[5]Hardline Drop down'!$F$5:$F$8</definedName>
    <definedName name="VOTIVETEALIGHTCANDLES">#REF!</definedName>
    <definedName name="WALLDECOR">[11]!Table1[VALENCES]</definedName>
    <definedName name="WALLDECORA1">#REF!</definedName>
    <definedName name="WALLDECORA2">#REF!</definedName>
    <definedName name="WALLDECORSILHOUETTE">[11]!Table1[[#All],[BEDDING SETS]]</definedName>
    <definedName name="WAREHOUSE">'[3]other data'!$BL$2:$BL$24</definedName>
    <definedName name="WAXMELTSTARTS">#REF!</definedName>
    <definedName name="WAXMELTWARMERS">#REF!</definedName>
    <definedName name="WEB_SIZE_CHART">'[2]x-Lists'!$X$2:$X$46</definedName>
    <definedName name="Window_Treatments_Hardware_Accessories">[6]Amazon!$AG$2:$AG$7</definedName>
    <definedName name="Window_Treatments_Hardware_Accessories.">[6]Amazon!$D$2</definedName>
    <definedName name="WINDOWTREATMENTS">[11]!Table1[[#All],[VALENCES]]</definedName>
    <definedName name="wood">[7]Sheet1!$EG$2:$EG$3</definedName>
    <definedName name="WREATH">#REF!</definedName>
    <definedName name="YESNO">'[2]x-Lists'!$D$2:$D$3</definedName>
    <definedName name="YNE">'[3]other data'!$BB$2:$BB$5</definedName>
    <definedName name="YNES">'[3]other data'!$BR$2:$BR$6</definedName>
    <definedName name="阿萨德股份">[11]Mapping!$AN$2:$AN$9</definedName>
    <definedName name="吧v">[10]Sheet1!$EA$2:$EA$3</definedName>
    <definedName name="全涤绒布">#REF!</definedName>
    <definedName name="先说说">[14]Mapping!$D$2:$D$53</definedName>
    <definedName name="正确">[10]Sheet1!$EA$2:$EA$3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B5" i="5" l="1"/>
  <c r="BC5" i="5" s="1"/>
  <c r="AX5" i="5"/>
  <c r="BD5" i="5" s="1"/>
  <c r="AG5" i="5"/>
  <c r="AB5" i="5"/>
  <c r="AC5" i="5" s="1"/>
  <c r="AE5" i="5" s="1"/>
  <c r="BD4" i="5"/>
  <c r="BB4" i="5"/>
  <c r="BC4" i="5" s="1"/>
  <c r="AX4" i="5"/>
  <c r="AW4" i="5"/>
  <c r="AM4" i="5" s="1"/>
  <c r="AG4" i="5"/>
  <c r="AC4" i="5"/>
  <c r="AE4" i="5" s="1"/>
  <c r="AB4" i="5"/>
  <c r="BB3" i="5"/>
  <c r="BC3" i="5" s="1"/>
  <c r="AX3" i="5"/>
  <c r="AG3" i="5"/>
  <c r="AB3" i="5"/>
  <c r="AC3" i="5" s="1"/>
  <c r="AE3" i="5" s="1"/>
  <c r="BD2" i="5"/>
  <c r="BB2" i="5"/>
  <c r="BC2" i="5" s="1"/>
  <c r="AX2" i="5"/>
  <c r="AP2" i="5" s="1"/>
  <c r="AW2" i="5"/>
  <c r="AM2" i="5" s="1"/>
  <c r="AK2" i="5"/>
  <c r="AG2" i="5"/>
  <c r="AC2" i="5"/>
  <c r="AE2" i="5" s="1"/>
  <c r="AB2" i="5"/>
  <c r="AP4" i="5" l="1"/>
  <c r="AK4" i="5"/>
  <c r="AW5" i="5"/>
  <c r="AS4" i="5"/>
  <c r="AH2" i="5"/>
  <c r="AI2" i="5" s="1"/>
  <c r="AH5" i="5"/>
  <c r="AI5" i="5" s="1"/>
  <c r="AH4" i="5"/>
  <c r="AI4" i="5" s="1"/>
  <c r="AS2" i="5"/>
  <c r="AO2" i="5"/>
  <c r="AT2" i="5" s="1"/>
  <c r="AW3" i="5"/>
  <c r="BD3" i="5"/>
  <c r="AO4" i="5"/>
  <c r="AM5" i="5"/>
  <c r="AO5" i="5"/>
  <c r="AH3" i="5"/>
  <c r="AI3" i="5" s="1"/>
  <c r="AT4" i="5" l="1"/>
  <c r="AS5" i="5"/>
  <c r="AK5" i="5"/>
  <c r="AT5" i="5" s="1"/>
  <c r="AU5" i="5" s="1"/>
  <c r="AV5" i="5" s="1"/>
  <c r="AU4" i="5"/>
  <c r="AV4" i="5" s="1"/>
  <c r="AP5" i="5"/>
  <c r="AU2" i="5"/>
  <c r="AV2" i="5" s="1"/>
  <c r="AO3" i="5"/>
  <c r="AS3" i="5"/>
  <c r="AK3" i="5"/>
  <c r="AM3" i="5"/>
  <c r="AP3" i="5"/>
  <c r="AT3" i="5" l="1"/>
  <c r="AU3" i="5" s="1"/>
  <c r="AV3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00000000-0006-0000-0100-00000100000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00000000-0006-0000-01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00000000-0006-0000-0100-000003000000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00000000-0006-0000-01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00000000-0006-0000-01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0000000-0006-0000-0100-000006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0000000-0006-0000-0100-000007000000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00000000-0006-0000-0100-000008000000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00000000-0006-0000-0100-000009000000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00000000-0006-0000-0100-00000A000000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00000000-0006-0000-0100-00000B000000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00000000-0006-0000-0100-00000C000000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00000000-0006-0000-0100-00000D000000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0000000-0006-0000-0100-00000E000000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00000000-0006-0000-0100-00000F000000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00000000-0006-0000-0100-000010000000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<sst xmlns="http://schemas.openxmlformats.org/spreadsheetml/2006/main" count="103" uniqueCount="69">
  <si>
    <t>Anabelle</t>
  </si>
  <si>
    <t>Brand</t>
  </si>
  <si>
    <t xml:space="preserve">Intelligent Design </t>
  </si>
  <si>
    <t>Licensor</t>
  </si>
  <si>
    <t>COMFORTER (SET)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</si>
  <si>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</si>
  <si>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</si>
  <si>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</si>
  <si>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</si>
  <si>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</si>
  <si>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</si>
  <si>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</si>
  <si>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</si>
  <si>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</si>
  <si>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</si>
  <si>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</si>
  <si>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</si>
  <si>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</si>
  <si>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</si>
  <si>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</si>
  <si>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</si>
  <si>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</si>
  <si>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</si>
  <si>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</si>
  <si>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</si>
  <si>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</si>
  <si>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</si>
  <si>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</si>
  <si>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</si>
  <si>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</si>
  <si>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</si>
  <si>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</si>
  <si>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</si>
  <si>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</si>
  <si>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</si>
  <si>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</si>
  <si>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</si>
  <si>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</si>
  <si>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</si>
  <si>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</si>
  <si>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</si>
  <si>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</si>
  <si>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</si>
  <si>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</si>
  <si>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</si>
  <si>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</si>
  <si>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</si>
  <si>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</si>
  <si>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</si>
  <si>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</si>
  <si>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</si>
  <si>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</si>
  <si>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</si>
  <si>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</si>
  <si>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</si>
  <si>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</si>
  <si>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1st shipment</t>
  </si>
  <si>
    <t>2nd shipment</t>
  </si>
  <si>
    <t>Polyester Print Comforter Set</t>
  </si>
  <si>
    <t>100% Polyester Comforter</t>
  </si>
  <si>
    <t>Comforter/Shams face 85gsm microfiber printed, lace ruching on top, back 85gsm solid microfiber. Filling 200gsm poly fill.
Decpillow: Poly cover with poly fill.</t>
  </si>
  <si>
    <t>Polyester Microfiber</t>
  </si>
  <si>
    <t>Twin/Twin XL: 
1 Comforter:68"W x 90"L
1 Standard Sham:20"W x 26"L(1)
1 Decpillow: 18"W x 12"L</t>
  </si>
  <si>
    <t>Pink</t>
  </si>
  <si>
    <t>Set</t>
  </si>
  <si>
    <t>Compressed/Knocked Down</t>
  </si>
  <si>
    <t>9404.40.9022</t>
  </si>
  <si>
    <t>Queen: 
1 Comforter:90"W x 90"L
2 Standard Shams:20"W x 26"L(2)
1 Decpillow: 18"W x 12"L</t>
  </si>
  <si>
    <t>Blue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</si>
</sst>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9" formatCode="_(&quot;$&quot;* #,##0.00_);_(&quot;$&quot;* \(#,##0.00\);_(&quot;$&quot;* &quot;-&quot;??_);_(@_)"/>
    <numFmt numFmtId="180" formatCode="[$$-481]#,##0.00_);[Red]\([$$-481]#,##0.00\)"/>
    <numFmt numFmtId="181" formatCode="[$-409]dd/mmm/yy;@"/>
    <numFmt numFmtId="182" formatCode="&quot;$&quot;#,##0.00"/>
    <numFmt numFmtId="183" formatCode="[$¥-478]#,##0.00"/>
    <numFmt numFmtId="184" formatCode="0.0"/>
    <numFmt numFmtId="185" formatCode="0.000"/>
    <numFmt numFmtId="186" formatCode="\$#,##0;\-\$#,##0"/>
  </numFmts>
  <fonts count="11">
    <font>
      <sz val="11"/>
      <name val="Calibri"/>
      <charset val="134"/>
    </font>
    <font>
      <b/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0"/>
      <name val="Calibri"/>
      <family val="2"/>
    </font>
    <font>
      <b/>
      <sz val="10"/>
      <color indexed="12"/>
      <name val="Arial"/>
      <family val="2"/>
    </font>
    <font>
      <sz val="10"/>
      <color rgb="FFFF0000"/>
      <name val="Calibri"/>
      <family val="2"/>
    </font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sz val="11"/>
      <name val="Calibri"/>
      <family val="2"/>
    </font>
    <font>
      <sz val="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179" fontId="9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9" fillId="0" borderId="0"/>
    <xf numFmtId="180" fontId="8" fillId="0" borderId="0"/>
    <xf numFmtId="0" fontId="2" fillId="0" borderId="0"/>
    <xf numFmtId="0" fontId="7" fillId="0" borderId="0">
      <alignment vertical="center"/>
    </xf>
    <xf numFmtId="181" fontId="2" fillId="0" borderId="0"/>
    <xf numFmtId="9" fontId="9" fillId="0" borderId="0" applyFont="0" applyFill="0" applyBorder="0" applyAlignment="0" applyProtection="0"/>
    <xf numFmtId="0" fontId="2" fillId="0" borderId="0"/>
    <xf numFmtId="0" fontId="2" fillId="0" borderId="0"/>
  </cellStyleXfs>
  <cellXfs count="53">
    <xf numFmtId="0" fontId="0" fillId="0" borderId="0" xfId="0"/>
    <xf numFmtId="0" fontId="0" fillId="0" borderId="1" xfId="0" applyBorder="1" applyAlignment="1">
      <alignment wrapText="1"/>
    </xf>
    <xf numFmtId="0" fontId="4" fillId="0" borderId="0" xfId="3" applyFont="1" applyAlignment="1">
      <alignment wrapText="1"/>
    </xf>
    <xf numFmtId="0" fontId="9" fillId="0" borderId="0" xfId="3" applyAlignment="1">
      <alignment horizontal="center" wrapText="1"/>
    </xf>
    <xf numFmtId="0" fontId="9" fillId="0" borderId="0" xfId="3" applyAlignment="1">
      <alignment wrapText="1"/>
    </xf>
    <xf numFmtId="183" fontId="9" fillId="0" borderId="0" xfId="3" applyNumberFormat="1" applyAlignment="1">
      <alignment wrapText="1"/>
    </xf>
    <xf numFmtId="2" fontId="9" fillId="0" borderId="0" xfId="3" applyNumberFormat="1" applyAlignment="1">
      <alignment wrapText="1"/>
    </xf>
    <xf numFmtId="182" fontId="9" fillId="0" borderId="0" xfId="3" applyNumberFormat="1" applyAlignment="1">
      <alignment wrapText="1"/>
    </xf>
    <xf numFmtId="184" fontId="9" fillId="0" borderId="0" xfId="3" applyNumberFormat="1" applyAlignment="1">
      <alignment wrapText="1"/>
    </xf>
    <xf numFmtId="1" fontId="9" fillId="0" borderId="0" xfId="3" applyNumberFormat="1" applyAlignment="1">
      <alignment wrapText="1"/>
    </xf>
    <xf numFmtId="185" fontId="9" fillId="0" borderId="0" xfId="3" applyNumberFormat="1" applyAlignment="1">
      <alignment wrapText="1"/>
    </xf>
    <xf numFmtId="10" fontId="9" fillId="0" borderId="0" xfId="3" applyNumberFormat="1" applyAlignment="1">
      <alignment wrapText="1"/>
    </xf>
    <xf numFmtId="0" fontId="1" fillId="0" borderId="1" xfId="3" applyFont="1" applyBorder="1" applyAlignment="1">
      <alignment horizontal="center" wrapText="1"/>
    </xf>
    <xf numFmtId="0" fontId="1" fillId="4" borderId="1" xfId="3" applyFont="1" applyFill="1" applyBorder="1" applyAlignment="1">
      <alignment horizontal="center" wrapText="1"/>
    </xf>
    <xf numFmtId="0" fontId="3" fillId="4" borderId="1" xfId="3" applyFont="1" applyFill="1" applyBorder="1" applyAlignment="1">
      <alignment horizontal="center" wrapText="1"/>
    </xf>
    <xf numFmtId="0" fontId="3" fillId="5" borderId="1" xfId="3" applyFont="1" applyFill="1" applyBorder="1" applyAlignment="1">
      <alignment horizontal="center" wrapText="1"/>
    </xf>
    <xf numFmtId="0" fontId="1" fillId="5" borderId="1" xfId="3" applyFont="1" applyFill="1" applyBorder="1" applyAlignment="1">
      <alignment horizontal="center" wrapText="1"/>
    </xf>
    <xf numFmtId="183" fontId="1" fillId="3" borderId="1" xfId="3" applyNumberFormat="1" applyFont="1" applyFill="1" applyBorder="1" applyAlignment="1">
      <alignment horizontal="center" wrapText="1"/>
    </xf>
    <xf numFmtId="2" fontId="1" fillId="3" borderId="1" xfId="3" applyNumberFormat="1" applyFont="1" applyFill="1" applyBorder="1" applyAlignment="1">
      <alignment horizontal="center" wrapText="1"/>
    </xf>
    <xf numFmtId="182" fontId="5" fillId="3" borderId="1" xfId="5" applyNumberFormat="1" applyFont="1" applyFill="1" applyBorder="1" applyAlignment="1">
      <alignment wrapText="1"/>
    </xf>
    <xf numFmtId="182" fontId="1" fillId="6" borderId="2" xfId="3" applyNumberFormat="1" applyFont="1" applyFill="1" applyBorder="1" applyAlignment="1">
      <alignment horizontal="center" wrapText="1"/>
    </xf>
    <xf numFmtId="182" fontId="1" fillId="3" borderId="1" xfId="3" applyNumberFormat="1" applyFont="1" applyFill="1" applyBorder="1" applyAlignment="1">
      <alignment horizontal="center" wrapText="1"/>
    </xf>
    <xf numFmtId="0" fontId="3" fillId="0" borderId="1" xfId="3" applyFont="1" applyBorder="1" applyAlignment="1">
      <alignment horizontal="center" wrapText="1"/>
    </xf>
    <xf numFmtId="184" fontId="1" fillId="0" borderId="1" xfId="3" applyNumberFormat="1" applyFont="1" applyBorder="1" applyAlignment="1">
      <alignment horizontal="center" wrapText="1"/>
    </xf>
    <xf numFmtId="2" fontId="1" fillId="0" borderId="1" xfId="3" applyNumberFormat="1" applyFont="1" applyBorder="1" applyAlignment="1">
      <alignment horizontal="center" wrapText="1"/>
    </xf>
    <xf numFmtId="1" fontId="1" fillId="0" borderId="1" xfId="3" applyNumberFormat="1" applyFont="1" applyBorder="1" applyAlignment="1">
      <alignment horizontal="center" wrapText="1"/>
    </xf>
    <xf numFmtId="185" fontId="5" fillId="0" borderId="1" xfId="5" applyNumberFormat="1" applyFont="1" applyBorder="1" applyAlignment="1">
      <alignment wrapText="1"/>
    </xf>
    <xf numFmtId="1" fontId="5" fillId="0" borderId="1" xfId="5" applyNumberFormat="1" applyFont="1" applyBorder="1" applyAlignment="1">
      <alignment wrapText="1"/>
    </xf>
    <xf numFmtId="182" fontId="5" fillId="0" borderId="1" xfId="5" applyNumberFormat="1" applyFont="1" applyBorder="1" applyAlignment="1">
      <alignment wrapText="1"/>
    </xf>
    <xf numFmtId="10" fontId="1" fillId="0" borderId="1" xfId="3" applyNumberFormat="1" applyFont="1" applyBorder="1" applyAlignment="1">
      <alignment horizontal="center" wrapText="1"/>
    </xf>
    <xf numFmtId="182" fontId="5" fillId="2" borderId="1" xfId="5" applyNumberFormat="1" applyFont="1" applyFill="1" applyBorder="1" applyAlignment="1">
      <alignment wrapText="1"/>
    </xf>
    <xf numFmtId="10" fontId="5" fillId="2" borderId="1" xfId="5" applyNumberFormat="1" applyFont="1" applyFill="1" applyBorder="1" applyAlignment="1">
      <alignment wrapText="1"/>
    </xf>
    <xf numFmtId="182" fontId="1" fillId="2" borderId="1" xfId="3" applyNumberFormat="1" applyFont="1" applyFill="1" applyBorder="1" applyAlignment="1">
      <alignment horizontal="center" wrapText="1"/>
    </xf>
    <xf numFmtId="10" fontId="1" fillId="2" borderId="1" xfId="3" applyNumberFormat="1" applyFont="1" applyFill="1" applyBorder="1" applyAlignment="1">
      <alignment horizontal="center" wrapText="1"/>
    </xf>
    <xf numFmtId="1" fontId="1" fillId="0" borderId="0" xfId="3" applyNumberFormat="1" applyFont="1" applyAlignment="1">
      <alignment horizontal="center" wrapText="1"/>
    </xf>
    <xf numFmtId="0" fontId="4" fillId="0" borderId="1" xfId="3" applyFont="1" applyBorder="1" applyAlignment="1">
      <alignment horizontal="center" wrapText="1"/>
    </xf>
    <xf numFmtId="0" fontId="4" fillId="0" borderId="1" xfId="3" applyFont="1" applyBorder="1" applyAlignment="1">
      <alignment wrapText="1"/>
    </xf>
    <xf numFmtId="0" fontId="0" fillId="5" borderId="1" xfId="0" applyFill="1" applyBorder="1" applyAlignment="1">
      <alignment wrapText="1"/>
    </xf>
    <xf numFmtId="183" fontId="4" fillId="0" borderId="1" xfId="3" applyNumberFormat="1" applyFont="1" applyBorder="1" applyAlignment="1">
      <alignment wrapText="1"/>
    </xf>
    <xf numFmtId="2" fontId="4" fillId="0" borderId="1" xfId="3" applyNumberFormat="1" applyFont="1" applyBorder="1" applyAlignment="1">
      <alignment wrapText="1"/>
    </xf>
    <xf numFmtId="182" fontId="4" fillId="7" borderId="1" xfId="1" applyNumberFormat="1" applyFont="1" applyFill="1" applyBorder="1" applyAlignment="1">
      <alignment wrapText="1"/>
    </xf>
    <xf numFmtId="182" fontId="4" fillId="0" borderId="2" xfId="3" applyNumberFormat="1" applyFont="1" applyBorder="1" applyAlignment="1">
      <alignment wrapText="1"/>
    </xf>
    <xf numFmtId="182" fontId="4" fillId="0" borderId="1" xfId="3" applyNumberFormat="1" applyFont="1" applyBorder="1" applyAlignment="1">
      <alignment wrapText="1"/>
    </xf>
    <xf numFmtId="0" fontId="6" fillId="0" borderId="1" xfId="3" applyFont="1" applyBorder="1" applyAlignment="1">
      <alignment wrapText="1"/>
    </xf>
    <xf numFmtId="184" fontId="4" fillId="0" borderId="1" xfId="3" applyNumberFormat="1" applyFont="1" applyBorder="1" applyAlignment="1">
      <alignment wrapText="1"/>
    </xf>
    <xf numFmtId="1" fontId="4" fillId="0" borderId="1" xfId="3" applyNumberFormat="1" applyFont="1" applyBorder="1" applyAlignment="1">
      <alignment wrapText="1"/>
    </xf>
    <xf numFmtId="185" fontId="4" fillId="7" borderId="1" xfId="3" applyNumberFormat="1" applyFont="1" applyFill="1" applyBorder="1" applyAlignment="1">
      <alignment wrapText="1"/>
    </xf>
    <xf numFmtId="1" fontId="4" fillId="7" borderId="1" xfId="3" applyNumberFormat="1" applyFont="1" applyFill="1" applyBorder="1" applyAlignment="1">
      <alignment wrapText="1"/>
    </xf>
    <xf numFmtId="182" fontId="4" fillId="7" borderId="1" xfId="3" applyNumberFormat="1" applyFont="1" applyFill="1" applyBorder="1" applyAlignment="1">
      <alignment wrapText="1"/>
    </xf>
    <xf numFmtId="10" fontId="4" fillId="0" borderId="1" xfId="3" applyNumberFormat="1" applyFont="1" applyBorder="1" applyAlignment="1">
      <alignment wrapText="1"/>
    </xf>
    <xf numFmtId="10" fontId="4" fillId="7" borderId="1" xfId="8" applyNumberFormat="1" applyFont="1" applyFill="1" applyBorder="1" applyAlignment="1">
      <alignment wrapText="1"/>
    </xf>
    <xf numFmtId="1" fontId="4" fillId="0" borderId="0" xfId="3" applyNumberFormat="1" applyFont="1" applyAlignment="1">
      <alignment wrapText="1"/>
    </xf>
    <xf numFmtId="186" fontId="4" fillId="0" borderId="0" xfId="3" applyNumberFormat="1" applyFont="1" applyAlignment="1">
      <alignment wrapText="1"/>
    </xf>
  </cellXfs>
  <cellStyles count="11">
    <cellStyle name="Currency 2" xfId="1" xr:uid="{00000000-0005-0000-0000-000031000000}"/>
    <cellStyle name="Currency 2 2" xfId="2" xr:uid="{00000000-0005-0000-0000-000032000000}"/>
    <cellStyle name="Normal 2" xfId="3" xr:uid="{00000000-0005-0000-0000-000033000000}"/>
    <cellStyle name="Normal 2 10 2" xfId="4" xr:uid="{00000000-0005-0000-0000-000034000000}"/>
    <cellStyle name="Normal 2 18 2" xfId="5" xr:uid="{00000000-0005-0000-0000-000035000000}"/>
    <cellStyle name="Normal 38" xfId="6" xr:uid="{00000000-0005-0000-0000-000036000000}"/>
    <cellStyle name="Normal_West End Quote Sheet for Fred Meyer20090804-Hellen" xfId="7" xr:uid="{00000000-0005-0000-0000-000037000000}"/>
    <cellStyle name="Percent 2" xfId="8" xr:uid="{00000000-0005-0000-0000-000039000000}"/>
    <cellStyle name="Style 1" xfId="9" xr:uid="{00000000-0005-0000-0000-00003A000000}"/>
    <cellStyle name="常规" xfId="0" builtinId="0"/>
    <cellStyle name="样式 1 2" xfId="10" xr:uid="{00000000-0005-0000-0000-00003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K\John\other_accounts\BBB\Decision%20making%20data%20support\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qianyueyun\Local%20Settings\Temporary%20Internet%20Files\Content.Outlook\S0EW6CGV\BBB%20VENDOR%20SET%20UP%20%20ROVERTALLEN%20CHARLESTON%206%2015%20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Lululin\Library\Containers\com.microsoft.Outlook\Data\tmp\Outlook%20Temp\D:\Users\Minhas\AppData\Local\Microsoft\Windows\INetCache\Content.Outlook\VJ2E5VPJ\FA20%20BIG%20ONE%20JERSEY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Users\Lululin\Library\Containers\com.microsoft.Outlook\Data\tmp\Outlook%20Temp\192.168.20.8\&#20020;&#26102;&#25991;&#20214;&#22841;\Documents%20and%20Settings\qianyueyun\Local%20Settings\Temporary%20Internet%20Files\Content.Outlook\S0EW6CGV\BBB%20VENDOR%20SET%20UP%20%20ROVERTALLEN%20CHARLESTON%206%2015%2011.XLS?88DD3B5D" TargetMode="External"/><Relationship Id="rId1" Type="http://schemas.openxmlformats.org/officeDocument/2006/relationships/externalLinkPath" Target="file:///\\88DD3B5D\BBB%20VENDOR%20SET%20UP%20%20ROVERTALLEN%20CHARLESTON%206%2015%2011.XLS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Users\Lululin\Library\Containers\com.microsoft.Outlook\Data\tmp\Outlook%20Temp\192.168.20.8\&#23478;&#32442;&#20845;&#37096;\Documents%20and%20Settings\dingxiaoping\Local%20Settings\Temporary%20Internet%20Files\Content.IE5\K9AN0PEF\files\TARGET\FORMS\TARGET%20QUOTE%20SHEET%20FORMAT.XLS?F3EA9273" TargetMode="External"/><Relationship Id="rId1" Type="http://schemas.openxmlformats.org/officeDocument/2006/relationships/externalLinkPath" Target="file:///\\F3EA9273\TARGET%20QUOTE%20SHEET%20FORMA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Lululin\Library\Containers\com.microsoft.Outlook\Data\tmp\Outlook%20Temp\D:\Documents%20and%20Settings\zhangqing\&#26700;&#38754;\BBB\item%20set%20up\Final\BBB_Bombay_Cambay_Item%20Set%20Up_201110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ying.gu\AppData\Local\Microsoft\Windows\Temporary%20Internet%20Files\OLK784B\tex%20fleece%204-17-12%20(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ulu.lin\Desktop\&#36164;&#26009;\Commitment%20sheet%20format%202023.9.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240123\AppData\Local\Microsoft\Windows\INetCache\Content.Outlook\528WAWV3\Ecom%20ID%20Cabana%20Stripe%20Comforter%20Set%20Quot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oyce\customer\CS\CS%20stock%20list(ET)-08103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qianyueyun\Local%20Settings\Temporary%20Internet%20Files\Content.Outlook\S0EW6CGV\BBB%20VENDOR%20SET%20UP%20%20ROVERTALLEN%20CHARLESTON%206%2015%2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joyce\customer\CS\CS%20stock%20list(ET)-0810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  <sheetName val="Import Quote Sheet"/>
      <sheetName val="Q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ping"/>
      <sheetName val="FA20 BIG ONE JERSEY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  <sheetName val="Import Quote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Info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Quote Sheet"/>
      <sheetName val="CCD"/>
      <sheetName val="JLA Spec Sheet"/>
      <sheetName val="Customer Setup"/>
      <sheetName val="Program Summar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Amazon"/>
      <sheetName val="BBB"/>
      <sheetName val="Domestic"/>
      <sheetName val="EEC-waterfall ruffle"/>
      <sheetName val="price"/>
      <sheetName val="EEC-Gracie tufted"/>
      <sheetName val="Elieen -Production"/>
      <sheetName val="Hardline Drop dow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  <sheetName val="317-TOP"/>
      <sheetName val="Spec Sheet"/>
      <sheetName val="Amazon"/>
      <sheetName val="BB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  <sheetName val="Q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  <sheetName val="Q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D5"/>
  <sheetViews>
    <sheetView tabSelected="1" zoomScale="90" zoomScaleNormal="90" workbookViewId="0">
      <pane xSplit="7" ySplit="1" topLeftCell="H2" activePane="bottomRight" state="frozen"/>
      <selection pane="topRight"/>
      <selection pane="bottomLeft"/>
      <selection pane="bottomRight" activeCell="O3" sqref="O3"/>
    </sheetView>
  </sheetViews>
  <sheetFormatPr defaultColWidth="9.140625" defaultRowHeight="15"/>
  <cols>
    <col min="1" max="1" width="10.140625" style="3" customWidth="1"/>
    <col min="2" max="2" width="17" style="4" customWidth="1"/>
    <col min="3" max="3" width="8.42578125" style="4" customWidth="1"/>
    <col min="4" max="4" width="10.42578125" style="4" customWidth="1"/>
    <col min="5" max="5" width="10.85546875" style="4" customWidth="1"/>
    <col min="6" max="6" width="11.140625" style="4" customWidth="1"/>
    <col min="7" max="7" width="9.140625" style="4" customWidth="1"/>
    <col min="8" max="8" width="14" style="4" customWidth="1"/>
    <col min="9" max="9" width="14.42578125" style="4" customWidth="1"/>
    <col min="10" max="10" width="28.140625" style="4" customWidth="1"/>
    <col min="11" max="11" width="13.28515625" style="4" customWidth="1"/>
    <col min="12" max="12" width="23.140625" style="4" customWidth="1"/>
    <col min="13" max="13" width="9" style="4" customWidth="1"/>
    <col min="14" max="14" width="6.7109375" style="4" customWidth="1"/>
    <col min="15" max="16" width="8.7109375" style="4" customWidth="1"/>
    <col min="17" max="17" width="11.140625" style="5" customWidth="1"/>
    <col min="18" max="18" width="9.85546875" style="6" customWidth="1"/>
    <col min="19" max="19" width="12" style="7" customWidth="1"/>
    <col min="20" max="20" width="10.140625" style="7" customWidth="1"/>
    <col min="21" max="21" width="8.140625" style="7" customWidth="1"/>
    <col min="22" max="22" width="9.28515625" style="4" customWidth="1"/>
    <col min="23" max="23" width="10.28515625" style="8" customWidth="1"/>
    <col min="24" max="24" width="12.5703125" style="8" customWidth="1"/>
    <col min="25" max="25" width="10.28515625" style="8" customWidth="1"/>
    <col min="26" max="26" width="12.7109375" style="6" customWidth="1"/>
    <col min="27" max="27" width="9.28515625" style="9" customWidth="1"/>
    <col min="28" max="28" width="13" style="10" customWidth="1"/>
    <col min="29" max="29" width="14.140625" style="9" customWidth="1"/>
    <col min="30" max="30" width="13.85546875" style="4" customWidth="1"/>
    <col min="31" max="31" width="13.7109375" style="7" customWidth="1"/>
    <col min="32" max="32" width="11.85546875" style="4" customWidth="1"/>
    <col min="33" max="33" width="8.42578125" style="11" customWidth="1"/>
    <col min="34" max="34" width="12.42578125" style="7" customWidth="1"/>
    <col min="35" max="35" width="8.85546875" style="7" customWidth="1"/>
    <col min="36" max="36" width="7.85546875" style="11" customWidth="1"/>
    <col min="37" max="37" width="5.85546875" style="7" customWidth="1"/>
    <col min="38" max="38" width="8.42578125" style="11" customWidth="1"/>
    <col min="39" max="39" width="12" style="7" customWidth="1"/>
    <col min="40" max="40" width="11.7109375" style="11" customWidth="1"/>
    <col min="41" max="41" width="10.85546875" style="7" customWidth="1"/>
    <col min="42" max="42" width="10.7109375" style="7" customWidth="1"/>
    <col min="43" max="43" width="9.7109375" style="4" customWidth="1"/>
    <col min="44" max="44" width="9.7109375" style="11" customWidth="1"/>
    <col min="45" max="45" width="10" style="7" customWidth="1"/>
    <col min="46" max="46" width="9.5703125" style="7" customWidth="1"/>
    <col min="47" max="47" width="11.7109375" style="7" customWidth="1"/>
    <col min="48" max="48" width="11.140625" style="11" customWidth="1"/>
    <col min="49" max="49" width="11.28515625" style="7" customWidth="1"/>
    <col min="50" max="50" width="11.7109375" style="7" customWidth="1"/>
    <col min="51" max="51" width="12.7109375" style="7" customWidth="1"/>
    <col min="52" max="52" width="12.140625" style="11" customWidth="1"/>
    <col min="53" max="55" width="12.140625" style="9" customWidth="1"/>
    <col min="56" max="56" width="20" style="4" customWidth="1"/>
    <col min="57" max="57" width="9.140625" style="4" customWidth="1"/>
    <col min="58" max="16384" width="9.140625" style="4"/>
  </cols>
  <sheetData>
    <row r="1" spans="1:56" ht="63.4" customHeight="1">
      <c r="A1" s="12" t="s">
        <v>5</v>
      </c>
      <c r="B1" s="12" t="s">
        <v>6</v>
      </c>
      <c r="C1" s="13" t="s">
        <v>7</v>
      </c>
      <c r="D1" s="14" t="s">
        <v>1</v>
      </c>
      <c r="E1" s="14" t="s">
        <v>3</v>
      </c>
      <c r="F1" s="15" t="s">
        <v>8</v>
      </c>
      <c r="G1" s="13" t="s">
        <v>9</v>
      </c>
      <c r="H1" s="16" t="s">
        <v>10</v>
      </c>
      <c r="I1" s="16" t="s">
        <v>11</v>
      </c>
      <c r="J1" s="16" t="s">
        <v>12</v>
      </c>
      <c r="K1" s="16" t="s">
        <v>13</v>
      </c>
      <c r="L1" s="16" t="s">
        <v>14</v>
      </c>
      <c r="M1" s="16" t="s">
        <v>15</v>
      </c>
      <c r="N1" s="13" t="s">
        <v>16</v>
      </c>
      <c r="O1" s="13" t="s">
        <v>17</v>
      </c>
      <c r="P1" s="16" t="s">
        <v>18</v>
      </c>
      <c r="Q1" s="17" t="s">
        <v>19</v>
      </c>
      <c r="R1" s="18" t="s">
        <v>20</v>
      </c>
      <c r="S1" s="19" t="s">
        <v>21</v>
      </c>
      <c r="T1" s="20" t="s">
        <v>22</v>
      </c>
      <c r="U1" s="21" t="s">
        <v>23</v>
      </c>
      <c r="V1" s="22" t="s">
        <v>24</v>
      </c>
      <c r="W1" s="23" t="s">
        <v>25</v>
      </c>
      <c r="X1" s="23" t="s">
        <v>26</v>
      </c>
      <c r="Y1" s="23" t="s">
        <v>27</v>
      </c>
      <c r="Z1" s="24" t="s">
        <v>28</v>
      </c>
      <c r="AA1" s="25" t="s">
        <v>29</v>
      </c>
      <c r="AB1" s="26" t="s">
        <v>30</v>
      </c>
      <c r="AC1" s="27" t="s">
        <v>31</v>
      </c>
      <c r="AD1" s="12" t="s">
        <v>32</v>
      </c>
      <c r="AE1" s="28" t="s">
        <v>33</v>
      </c>
      <c r="AF1" s="12" t="s">
        <v>34</v>
      </c>
      <c r="AG1" s="29" t="s">
        <v>35</v>
      </c>
      <c r="AH1" s="28" t="s">
        <v>36</v>
      </c>
      <c r="AI1" s="28" t="s">
        <v>37</v>
      </c>
      <c r="AJ1" s="29" t="s">
        <v>38</v>
      </c>
      <c r="AK1" s="28" t="s">
        <v>39</v>
      </c>
      <c r="AL1" s="29" t="s">
        <v>40</v>
      </c>
      <c r="AM1" s="28" t="s">
        <v>41</v>
      </c>
      <c r="AN1" s="29" t="s">
        <v>42</v>
      </c>
      <c r="AO1" s="28" t="s">
        <v>43</v>
      </c>
      <c r="AP1" s="28" t="s">
        <v>44</v>
      </c>
      <c r="AQ1" s="22" t="s">
        <v>45</v>
      </c>
      <c r="AR1" s="29" t="s">
        <v>46</v>
      </c>
      <c r="AS1" s="28" t="s">
        <v>47</v>
      </c>
      <c r="AT1" s="28" t="s">
        <v>48</v>
      </c>
      <c r="AU1" s="30" t="s">
        <v>49</v>
      </c>
      <c r="AV1" s="31" t="s">
        <v>50</v>
      </c>
      <c r="AW1" s="30" t="s">
        <v>51</v>
      </c>
      <c r="AX1" s="30" t="s">
        <v>52</v>
      </c>
      <c r="AY1" s="32" t="s">
        <v>53</v>
      </c>
      <c r="AZ1" s="33" t="s">
        <v>54</v>
      </c>
      <c r="BA1" s="25" t="s">
        <v>55</v>
      </c>
      <c r="BB1" s="34" t="s">
        <v>56</v>
      </c>
      <c r="BC1" s="34" t="s">
        <v>57</v>
      </c>
    </row>
    <row r="2" spans="1:56" s="2" customFormat="1" ht="60.95" customHeight="1">
      <c r="A2" s="35">
        <v>1</v>
      </c>
      <c r="B2"/>
      <c r="C2" s="36"/>
      <c r="D2" s="36" t="s">
        <v>2</v>
      </c>
      <c r="E2" s="36"/>
      <c r="F2" s="36" t="s">
        <v>4</v>
      </c>
      <c r="G2" s="36" t="s">
        <v>0</v>
      </c>
      <c r="H2" s="36" t="s">
        <v>58</v>
      </c>
      <c r="I2" s="36" t="s">
        <v>59</v>
      </c>
      <c r="J2" s="36" t="s">
        <v>60</v>
      </c>
      <c r="K2" s="36" t="s">
        <v>61</v>
      </c>
      <c r="L2" s="36" t="s">
        <v>62</v>
      </c>
      <c r="M2" s="36" t="s">
        <v>63</v>
      </c>
      <c r="N2" s="37"/>
      <c r="O2" s="37"/>
      <c r="P2" s="1" t="s">
        <v>64</v>
      </c>
      <c r="Q2" s="38">
        <v>90.2</v>
      </c>
      <c r="R2" s="39">
        <v>7.75</v>
      </c>
      <c r="S2" s="40">
        <v>11.64</v>
      </c>
      <c r="T2" s="41">
        <v>11.64</v>
      </c>
      <c r="U2" s="42"/>
      <c r="V2" s="43" t="s">
        <v>65</v>
      </c>
      <c r="W2" s="44">
        <v>43</v>
      </c>
      <c r="X2" s="44">
        <v>33</v>
      </c>
      <c r="Y2" s="44">
        <v>18</v>
      </c>
      <c r="Z2" s="39">
        <v>2</v>
      </c>
      <c r="AA2" s="45">
        <v>1</v>
      </c>
      <c r="AB2" s="46">
        <f>IF(W2="","",W2*X2*Y2/1000000)</f>
        <v>2.5999999999999999E-2</v>
      </c>
      <c r="AC2" s="47">
        <f>IF(AA2="","",65/AB2*AA2)</f>
        <v>2500</v>
      </c>
      <c r="AD2" s="36">
        <v>3700</v>
      </c>
      <c r="AE2" s="48">
        <f>IF(ISERROR(AD2/AC2),"",AD2/AC2)</f>
        <v>1.48</v>
      </c>
      <c r="AF2" s="36" t="s">
        <v>66</v>
      </c>
      <c r="AG2" s="49">
        <f t="shared" ref="AG2:AG5" si="0">12.8%+10%</f>
        <v>0.22800000000000001</v>
      </c>
      <c r="AH2" s="48">
        <f>IF(ISERROR(T2*AG2),"",T2*AG2)</f>
        <v>2.65</v>
      </c>
      <c r="AI2" s="48">
        <f>IF(ISERROR(T2+AE2+AH2),"",T2+AE2+AH2)</f>
        <v>15.77</v>
      </c>
      <c r="AJ2" s="49">
        <v>0.06</v>
      </c>
      <c r="AK2" s="48">
        <f>IF(ISERROR(AW2*AJ2),"",AW2*AJ2)</f>
        <v>2</v>
      </c>
      <c r="AL2" s="49">
        <v>0.1</v>
      </c>
      <c r="AM2" s="48">
        <f>IF(ISERROR(AW2*AL2),"",AW2*AL2)</f>
        <v>3.33</v>
      </c>
      <c r="AN2" s="49">
        <v>0.1</v>
      </c>
      <c r="AO2" s="48">
        <f>IF(ISERROR(AW2*AN2),"",AW2*AN2)</f>
        <v>3.33</v>
      </c>
      <c r="AP2" s="48">
        <f>IF((AX2-AW2)&lt;2.5,2.5-(AX2-AW2),0)</f>
        <v>0.83</v>
      </c>
      <c r="AQ2" s="36"/>
      <c r="AR2" s="49"/>
      <c r="AS2" s="48">
        <f>IF(ISERROR(AW2*AR2),"",AW2*AR2)</f>
        <v>0</v>
      </c>
      <c r="AT2" s="48">
        <f>IF(ISERROR(AK2+AM2+AO2+AP2+AS2),"",AK2+AM2+AO2+AP2+AS2)</f>
        <v>9.49</v>
      </c>
      <c r="AU2" s="48">
        <f>IF(ISERROR(AI2+AT2),"",AI2+AT2)</f>
        <v>25.26</v>
      </c>
      <c r="AV2" s="50">
        <f>IF(ISERROR((AW2-AU2)/AW2),"",(AW2-AU2)/AW2)</f>
        <v>0.24210000000000001</v>
      </c>
      <c r="AW2" s="48">
        <f>IF(AX2="","",AX2/1.05)</f>
        <v>33.33</v>
      </c>
      <c r="AX2" s="48">
        <f>IF(ISERROR(AY2*(1-AZ2)),"",AY2*(1-AZ2))</f>
        <v>35</v>
      </c>
      <c r="AY2" s="42">
        <v>69.989999999999995</v>
      </c>
      <c r="AZ2" s="49">
        <v>0.5</v>
      </c>
      <c r="BA2" s="45">
        <v>240</v>
      </c>
      <c r="BB2" s="51">
        <f t="shared" ref="BB2:BB5" si="1">BA2/2</f>
        <v>120</v>
      </c>
      <c r="BC2" s="51">
        <f t="shared" ref="BC2:BC5" si="2">BA2-BB2</f>
        <v>120</v>
      </c>
      <c r="BD2" s="52">
        <f>BA2*AX2</f>
        <v>8400</v>
      </c>
    </row>
    <row r="3" spans="1:56" s="2" customFormat="1" ht="60.95" customHeight="1">
      <c r="A3" s="35">
        <v>2</v>
      </c>
      <c r="B3" s="36"/>
      <c r="C3" s="36"/>
      <c r="D3" s="36" t="s">
        <v>2</v>
      </c>
      <c r="E3" s="36"/>
      <c r="F3" s="36" t="s">
        <v>4</v>
      </c>
      <c r="G3" s="36" t="s">
        <v>0</v>
      </c>
      <c r="H3" s="36" t="s">
        <v>58</v>
      </c>
      <c r="I3" s="36" t="s">
        <v>59</v>
      </c>
      <c r="J3" s="36" t="s">
        <v>60</v>
      </c>
      <c r="K3" s="36" t="s">
        <v>61</v>
      </c>
      <c r="L3" s="36" t="s">
        <v>67</v>
      </c>
      <c r="M3" s="36" t="s">
        <v>63</v>
      </c>
      <c r="N3" s="37"/>
      <c r="O3" s="37"/>
      <c r="P3" s="1" t="s">
        <v>64</v>
      </c>
      <c r="Q3" s="38">
        <v>111.2</v>
      </c>
      <c r="R3" s="39">
        <v>7.75</v>
      </c>
      <c r="S3" s="40">
        <v>14.35</v>
      </c>
      <c r="T3" s="41">
        <v>14.35</v>
      </c>
      <c r="U3" s="42"/>
      <c r="V3" s="43" t="s">
        <v>65</v>
      </c>
      <c r="W3" s="44">
        <v>43</v>
      </c>
      <c r="X3" s="44">
        <v>33</v>
      </c>
      <c r="Y3" s="44">
        <v>18</v>
      </c>
      <c r="Z3" s="39">
        <v>2</v>
      </c>
      <c r="AA3" s="45">
        <v>1</v>
      </c>
      <c r="AB3" s="46">
        <f>IF(W3="","",W3*X3*Y3/1000000)</f>
        <v>2.5999999999999999E-2</v>
      </c>
      <c r="AC3" s="47">
        <f>IF(AA3="","",65/AB3*AA3)</f>
        <v>2500</v>
      </c>
      <c r="AD3" s="36">
        <v>3700</v>
      </c>
      <c r="AE3" s="48">
        <f t="shared" ref="AE3:AE5" si="3">IF(ISERROR(AD3/AC3),"",AD3/AC3)</f>
        <v>1.48</v>
      </c>
      <c r="AF3" s="36" t="s">
        <v>66</v>
      </c>
      <c r="AG3" s="49">
        <f t="shared" si="0"/>
        <v>0.22800000000000001</v>
      </c>
      <c r="AH3" s="48">
        <f t="shared" ref="AH3:AH5" si="4">IF(ISERROR(T3*AG3),"",T3*AG3)</f>
        <v>3.27</v>
      </c>
      <c r="AI3" s="48">
        <f t="shared" ref="AI3:AI5" si="5">IF(ISERROR(T3+AE3+AH3),"",T3+AE3+AH3)</f>
        <v>19.100000000000001</v>
      </c>
      <c r="AJ3" s="49">
        <v>0.06</v>
      </c>
      <c r="AK3" s="48">
        <f t="shared" ref="AK3:AK5" si="6">IF(ISERROR(AW3*AJ3),"",AW3*AJ3)</f>
        <v>2.29</v>
      </c>
      <c r="AL3" s="49">
        <v>0.1</v>
      </c>
      <c r="AM3" s="48">
        <f t="shared" ref="AM3:AM5" si="7">IF(ISERROR(AW3*AL3),"",AW3*AL3)</f>
        <v>3.81</v>
      </c>
      <c r="AN3" s="49">
        <v>0.1</v>
      </c>
      <c r="AO3" s="48">
        <f t="shared" ref="AO3:AO5" si="8">IF(ISERROR(AW3*AN3),"",AW3*AN3)</f>
        <v>3.81</v>
      </c>
      <c r="AP3" s="48">
        <f t="shared" ref="AP3:AP5" si="9">IF((AX3-AW3)&lt;2.5,2.5-(AX3-AW3),0)</f>
        <v>0.6</v>
      </c>
      <c r="AQ3" s="36"/>
      <c r="AR3" s="49"/>
      <c r="AS3" s="48">
        <f t="shared" ref="AS3:AS5" si="10">IF(ISERROR(AW3*AR3),"",AW3*AR3)</f>
        <v>0</v>
      </c>
      <c r="AT3" s="48">
        <f t="shared" ref="AT3:AT5" si="11">IF(ISERROR(AK3+AM3+AO3+AP3+AS3),"",AK3+AM3+AO3+AP3+AS3)</f>
        <v>10.51</v>
      </c>
      <c r="AU3" s="48">
        <f t="shared" ref="AU3:AU5" si="12">IF(ISERROR(AI3+AT3),"",AI3+AT3)</f>
        <v>29.61</v>
      </c>
      <c r="AV3" s="50">
        <f t="shared" ref="AV3:AV5" si="13">IF(ISERROR((AW3-AU3)/AW3),"",(AW3-AU3)/AW3)</f>
        <v>0.2228</v>
      </c>
      <c r="AW3" s="48">
        <f t="shared" ref="AW3:AW5" si="14">IF(AX3="","",AX3/1.05)</f>
        <v>38.1</v>
      </c>
      <c r="AX3" s="48">
        <f t="shared" ref="AX3:AX5" si="15">IF(ISERROR(AY3*(1-AZ3)),"",AY3*(1-AZ3))</f>
        <v>40</v>
      </c>
      <c r="AY3" s="42">
        <v>79.989999999999995</v>
      </c>
      <c r="AZ3" s="49">
        <v>0.5</v>
      </c>
      <c r="BA3" s="45">
        <v>360</v>
      </c>
      <c r="BB3" s="51">
        <f t="shared" si="1"/>
        <v>180</v>
      </c>
      <c r="BC3" s="51">
        <f t="shared" si="2"/>
        <v>180</v>
      </c>
      <c r="BD3" s="52">
        <f>BA3*AX3</f>
        <v>14400</v>
      </c>
    </row>
    <row r="4" spans="1:56" s="2" customFormat="1" ht="72.95" customHeight="1">
      <c r="A4" s="35">
        <v>3</v>
      </c>
      <c r="B4"/>
      <c r="C4" s="36"/>
      <c r="D4" s="36" t="s">
        <v>2</v>
      </c>
      <c r="E4" s="36"/>
      <c r="F4" s="36" t="s">
        <v>4</v>
      </c>
      <c r="G4" s="36" t="s">
        <v>0</v>
      </c>
      <c r="H4" s="36" t="s">
        <v>58</v>
      </c>
      <c r="I4" s="36" t="s">
        <v>59</v>
      </c>
      <c r="J4" s="36" t="s">
        <v>60</v>
      </c>
      <c r="K4" s="36" t="s">
        <v>61</v>
      </c>
      <c r="L4" s="36" t="s">
        <v>62</v>
      </c>
      <c r="M4" s="36" t="s">
        <v>68</v>
      </c>
      <c r="N4" s="37"/>
      <c r="O4" s="37"/>
      <c r="P4" s="1" t="s">
        <v>64</v>
      </c>
      <c r="Q4" s="38">
        <v>90.2</v>
      </c>
      <c r="R4" s="39">
        <v>7.75</v>
      </c>
      <c r="S4" s="40">
        <v>11.64</v>
      </c>
      <c r="T4" s="41">
        <v>11.64</v>
      </c>
      <c r="U4" s="42"/>
      <c r="V4" s="43" t="s">
        <v>65</v>
      </c>
      <c r="W4" s="44">
        <v>43</v>
      </c>
      <c r="X4" s="44">
        <v>33</v>
      </c>
      <c r="Y4" s="44">
        <v>18</v>
      </c>
      <c r="Z4" s="39">
        <v>2</v>
      </c>
      <c r="AA4" s="45">
        <v>1</v>
      </c>
      <c r="AB4" s="46">
        <f>IF(W4="","",W4*X4*Y4/1000000)</f>
        <v>2.5999999999999999E-2</v>
      </c>
      <c r="AC4" s="47">
        <f t="shared" ref="AC4:AC5" si="16">IF(AA4="","",65/AB4*AA4)</f>
        <v>2500</v>
      </c>
      <c r="AD4" s="36">
        <v>3700</v>
      </c>
      <c r="AE4" s="48">
        <f t="shared" si="3"/>
        <v>1.48</v>
      </c>
      <c r="AF4" s="36" t="s">
        <v>66</v>
      </c>
      <c r="AG4" s="49">
        <f t="shared" si="0"/>
        <v>0.22800000000000001</v>
      </c>
      <c r="AH4" s="48">
        <f t="shared" si="4"/>
        <v>2.65</v>
      </c>
      <c r="AI4" s="48">
        <f t="shared" si="5"/>
        <v>15.77</v>
      </c>
      <c r="AJ4" s="49">
        <v>0.06</v>
      </c>
      <c r="AK4" s="48">
        <f t="shared" si="6"/>
        <v>2</v>
      </c>
      <c r="AL4" s="49">
        <v>0.1</v>
      </c>
      <c r="AM4" s="48">
        <f t="shared" si="7"/>
        <v>3.33</v>
      </c>
      <c r="AN4" s="49">
        <v>0.1</v>
      </c>
      <c r="AO4" s="48">
        <f t="shared" si="8"/>
        <v>3.33</v>
      </c>
      <c r="AP4" s="48">
        <f t="shared" si="9"/>
        <v>0.83</v>
      </c>
      <c r="AQ4" s="36"/>
      <c r="AR4" s="49"/>
      <c r="AS4" s="48">
        <f t="shared" si="10"/>
        <v>0</v>
      </c>
      <c r="AT4" s="48">
        <f t="shared" si="11"/>
        <v>9.49</v>
      </c>
      <c r="AU4" s="48">
        <f t="shared" si="12"/>
        <v>25.26</v>
      </c>
      <c r="AV4" s="50">
        <f t="shared" si="13"/>
        <v>0.24210000000000001</v>
      </c>
      <c r="AW4" s="48">
        <f t="shared" si="14"/>
        <v>33.33</v>
      </c>
      <c r="AX4" s="48">
        <f t="shared" si="15"/>
        <v>35</v>
      </c>
      <c r="AY4" s="42">
        <v>69.989999999999995</v>
      </c>
      <c r="AZ4" s="49">
        <v>0.5</v>
      </c>
      <c r="BA4" s="45">
        <v>320</v>
      </c>
      <c r="BB4" s="51">
        <f t="shared" si="1"/>
        <v>160</v>
      </c>
      <c r="BC4" s="51">
        <f t="shared" si="2"/>
        <v>160</v>
      </c>
      <c r="BD4" s="52">
        <f t="shared" ref="BD4:BD5" si="17">BA4*AX4</f>
        <v>11200</v>
      </c>
    </row>
    <row r="5" spans="1:56" s="2" customFormat="1" ht="72.95" customHeight="1">
      <c r="A5" s="35">
        <v>4</v>
      </c>
      <c r="B5" s="36"/>
      <c r="C5" s="36"/>
      <c r="D5" s="36" t="s">
        <v>2</v>
      </c>
      <c r="E5" s="36"/>
      <c r="F5" s="36" t="s">
        <v>4</v>
      </c>
      <c r="G5" s="36" t="s">
        <v>0</v>
      </c>
      <c r="H5" s="36" t="s">
        <v>58</v>
      </c>
      <c r="I5" s="36" t="s">
        <v>59</v>
      </c>
      <c r="J5" s="36" t="s">
        <v>60</v>
      </c>
      <c r="K5" s="36" t="s">
        <v>61</v>
      </c>
      <c r="L5" s="36" t="s">
        <v>67</v>
      </c>
      <c r="M5" s="36" t="s">
        <v>68</v>
      </c>
      <c r="N5" s="37"/>
      <c r="O5" s="37"/>
      <c r="P5" s="1" t="s">
        <v>64</v>
      </c>
      <c r="Q5" s="38">
        <v>111.2</v>
      </c>
      <c r="R5" s="39">
        <v>7.75</v>
      </c>
      <c r="S5" s="40">
        <v>14.35</v>
      </c>
      <c r="T5" s="41">
        <v>14.35</v>
      </c>
      <c r="U5" s="42"/>
      <c r="V5" s="43" t="s">
        <v>65</v>
      </c>
      <c r="W5" s="44">
        <v>43</v>
      </c>
      <c r="X5" s="44">
        <v>33</v>
      </c>
      <c r="Y5" s="44">
        <v>18</v>
      </c>
      <c r="Z5" s="39">
        <v>2</v>
      </c>
      <c r="AA5" s="45">
        <v>1</v>
      </c>
      <c r="AB5" s="46">
        <f>IF(W5="","",W5*X5*Y5/1000000)</f>
        <v>2.5999999999999999E-2</v>
      </c>
      <c r="AC5" s="47">
        <f t="shared" si="16"/>
        <v>2500</v>
      </c>
      <c r="AD5" s="36">
        <v>3700</v>
      </c>
      <c r="AE5" s="48">
        <f t="shared" si="3"/>
        <v>1.48</v>
      </c>
      <c r="AF5" s="36" t="s">
        <v>66</v>
      </c>
      <c r="AG5" s="49">
        <f t="shared" si="0"/>
        <v>0.22800000000000001</v>
      </c>
      <c r="AH5" s="48">
        <f t="shared" si="4"/>
        <v>3.27</v>
      </c>
      <c r="AI5" s="48">
        <f t="shared" si="5"/>
        <v>19.100000000000001</v>
      </c>
      <c r="AJ5" s="49">
        <v>0.06</v>
      </c>
      <c r="AK5" s="48">
        <f t="shared" si="6"/>
        <v>2.29</v>
      </c>
      <c r="AL5" s="49">
        <v>0.1</v>
      </c>
      <c r="AM5" s="48">
        <f t="shared" si="7"/>
        <v>3.81</v>
      </c>
      <c r="AN5" s="49">
        <v>0.1</v>
      </c>
      <c r="AO5" s="48">
        <f t="shared" si="8"/>
        <v>3.81</v>
      </c>
      <c r="AP5" s="48">
        <f t="shared" si="9"/>
        <v>0.6</v>
      </c>
      <c r="AQ5" s="36"/>
      <c r="AR5" s="49"/>
      <c r="AS5" s="48">
        <f t="shared" si="10"/>
        <v>0</v>
      </c>
      <c r="AT5" s="48">
        <f t="shared" si="11"/>
        <v>10.51</v>
      </c>
      <c r="AU5" s="48">
        <f t="shared" si="12"/>
        <v>29.61</v>
      </c>
      <c r="AV5" s="50">
        <f t="shared" si="13"/>
        <v>0.2228</v>
      </c>
      <c r="AW5" s="48">
        <f t="shared" si="14"/>
        <v>38.1</v>
      </c>
      <c r="AX5" s="48">
        <f t="shared" si="15"/>
        <v>40</v>
      </c>
      <c r="AY5" s="42">
        <v>79.989999999999995</v>
      </c>
      <c r="AZ5" s="49">
        <v>0.5</v>
      </c>
      <c r="BA5" s="45">
        <v>480</v>
      </c>
      <c r="BB5" s="51">
        <f t="shared" si="1"/>
        <v>240</v>
      </c>
      <c r="BC5" s="51">
        <f t="shared" si="2"/>
        <v>240</v>
      </c>
      <c r="BD5" s="52">
        <f t="shared" si="17"/>
        <v>19200</v>
      </c>
    </row>
  </sheetData>
  <sheetProtection insertRows="0" deleteRows="0" sort="0"/>
  <protectedRanges>
    <protectedRange sqref="A2:J5 L2:M2 L3 AH3:BA3 M3:M5 AH4:AX5 AZ4:BA5 P2:BA2 P3:AG5" name="Range1"/>
    <protectedRange sqref="K2:K5" name="Range1_1"/>
    <protectedRange sqref="N2:O5" name="Range1_2"/>
  </protectedRanges>
  <phoneticPr fontId="10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#REF!</xm:f>
          </x14:formula1>
          <xm:sqref>D2:D5</xm:sqref>
        </x14:dataValidation>
        <x14:dataValidation type="list" allowBlank="1" showInputMessage="1" showErrorMessage="1" xr:uid="{00000000-0002-0000-0100-000001000000}">
          <x14:formula1>
            <xm:f>#REF!</xm:f>
          </x14:formula1>
          <xm:sqref>E2:E5</xm:sqref>
        </x14:dataValidation>
        <x14:dataValidation type="list" allowBlank="1" showInputMessage="1" showErrorMessage="1" xr:uid="{00000000-0002-0000-0100-000002000000}">
          <x14:formula1>
            <xm:f>#REF!</xm:f>
          </x14:formula1>
          <xm:sqref>F2:F5</xm:sqref>
        </x14:dataValidation>
        <x14:dataValidation type="list" allowBlank="1" showInputMessage="1" showErrorMessage="1" xr:uid="{00000000-0002-0000-0100-000003000000}">
          <x14:formula1>
            <xm:f>#REF!</xm:f>
          </x14:formula1>
          <xm:sqref>P2:P5</xm:sqref>
        </x14:dataValidation>
        <x14:dataValidation type="list" allowBlank="1" showInputMessage="1" showErrorMessage="1" xr:uid="{00000000-0002-0000-0100-000004000000}">
          <x14:formula1>
            <xm:f>#REF!</xm:f>
          </x14:formula1>
          <xm:sqref>V2:V5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1" rangeCreator="" othersAccessPermission="edit"/>
  </rangeList>
  <rangeList sheetStid="5" master="" otherUserPermission="visible">
    <arrUserId title="Range1" rangeCreator="" othersAccessPermission="edit"/>
    <arrUserId title="Range1_1" rangeCreator="" othersAccessPermission="edit"/>
    <arrUserId title="Range1_2" rangeCreator="" othersAccessPermission="edit"/>
  </rangeList>
  <rangeList sheetStid="7" master="" otherUserPermission="visible"/>
  <rangeList sheetStid="4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2025-03-10T18:28:00Z</dcterms:created>
  <dcterms:modified xsi:type="dcterms:W3CDTF">2026-03-25T02:28:58Z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825573BF125F48AFB77A4702656671C8_13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