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E7F38CC-AED3-42CF-A0CD-0B3A59F84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[7]Sheet1!$EH$2:$EH$3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#REF!</definedName>
    <definedName name="DDL.Periods">'[9]Assortment Plan'!#REF!</definedName>
    <definedName name="DDL.ShipType">'[9]Assortment Plan'!#REF!</definedName>
    <definedName name="DDL.YesNo">'[9]Assortment Plan'!#REF!</definedName>
    <definedName name="DDL.YN">'[9]Assortment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'[10]diff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'[11]#REF!'!$O$1:$S$51</definedName>
    <definedName name="Excel_BuiltIn_Print_Area_2_1">#REF!</definedName>
    <definedName name="Excel_BuiltIn_Print_Area_256">'[12]#REF!'!$A$1:$E$49</definedName>
    <definedName name="Excel_BuiltIn_Print_Area_257">'[13]#REF!'!$A$1:$E$49</definedName>
    <definedName name="Excel_BuiltIn_Print_Area_258">'[13]#REF!'!$A$1:$E$49</definedName>
    <definedName name="Excel_BuiltIn_Print_Area_259">'[13]#REF!'!$A$1:$E$49</definedName>
    <definedName name="Excel_BuiltIn_Print_Area_260">'[13]#REF!'!$A$1:$E$49</definedName>
    <definedName name="Excel_BuiltIn_Print_Area_261">'[13]#REF!'!$A$1:$E$49</definedName>
    <definedName name="Excel_BuiltIn_Print_Area_262">'[13]#REF!'!$A$1:$E$49</definedName>
    <definedName name="Excel_BuiltIn_Print_Area_263">'[13]#REF!'!$A$1:$E$49</definedName>
    <definedName name="Excel_BuiltIn_Print_Area_264">'[13]#REF!'!$A$1:$E$49</definedName>
    <definedName name="Excel_BuiltIn_Print_Area_265">'[13]#REF!'!$A$1:$E$49</definedName>
    <definedName name="Excel_BuiltIn_Print_Area_266">'[13]#REF!'!$A$1:$E$49</definedName>
    <definedName name="Excel_BuiltIn_Print_Area_267">'[13]#REF!'!$A$1:$E$49</definedName>
    <definedName name="Excel_BuiltIn_Print_Area_268">'[13]#REF!'!$A$1:$E$49</definedName>
    <definedName name="Excel_BuiltIn_Print_Area_269">'[13]#REF!'!$A$1:$E$49</definedName>
    <definedName name="Excel_BuiltIn_Print_Area_270">'[13]#REF!'!$A$1:$E$49</definedName>
    <definedName name="Excel_BuiltIn_Print_Area_271">'[13]#REF!'!$A$1:$E$49</definedName>
    <definedName name="Excel_BuiltIn_Print_Area_272">'[13]#REF!'!$A$1:$E$49</definedName>
    <definedName name="Excel_BuiltIn_Print_Area_273">'[13]#REF!'!$A$1:$E$49</definedName>
    <definedName name="Excel_BuiltIn_Print_Area_274">'[13]#REF!'!$A$1:$E$49</definedName>
    <definedName name="Excel_BuiltIn_Print_Area_276">'[13]#REF!'!$A$1:$E$49</definedName>
    <definedName name="Excel_BuiltIn_Print_Area_277">'[13]#REF!'!$A$1:$E$49</definedName>
    <definedName name="Excel_BuiltIn_Print_Area_278">'[13]#REF!'!$A$1:$E$49</definedName>
    <definedName name="Excel_BuiltIn_Print_Area_279">'[13]#REF!'!$A$1:$E$49</definedName>
    <definedName name="Excel_BuiltIn_Print_Area_280">'[13]#REF!'!$A$1:$E$49</definedName>
    <definedName name="Excel_BuiltIn_Print_Area_281">'[13]#REF!'!$A$1:$E$49</definedName>
    <definedName name="Excel_BuiltIn_Print_Area_282">'[13]#REF!'!$A$1:$E$49</definedName>
    <definedName name="Excel_BuiltIn_Print_Area_283">'[13]#REF!'!$A$1:$E$49</definedName>
    <definedName name="Excel_BuiltIn_Print_Area_284">'[13]#REF!'!$A$1:$E$49</definedName>
    <definedName name="Excel_BuiltIn_Print_Area_285">'[13]#REF!'!$A$52:$E$87</definedName>
    <definedName name="Excel_BuiltIn_Print_Area_286">'[13]#REF!'!$G$1:$K$49</definedName>
    <definedName name="Excel_BuiltIn_Print_Area_287">'[13]#REF!'!$A$1:$E$49</definedName>
    <definedName name="Excel_BuiltIn_Print_Area_288">'[13]#REF!'!$A$1:$E$49</definedName>
    <definedName name="Excel_BuiltIn_Print_Area_289">'[13]#REF!'!$A$1:$E$49</definedName>
    <definedName name="Excel_BuiltIn_Print_Area_290">'[13]#REF!'!$A$1:$E$30</definedName>
    <definedName name="Excel_BuiltIn_Print_Area_291">'[13]#REF!'!$A$1:$E$49</definedName>
    <definedName name="Excel_BuiltIn_Print_Area_292">'[13]#REF!'!$A$51:$E$89</definedName>
    <definedName name="Excel_BuiltIn_Print_Area_293">'[13]#REF!'!$A$1:$E$49</definedName>
    <definedName name="Excel_BuiltIn_Print_Area_294">'[13]#REF!'!$A$1:$E$49</definedName>
    <definedName name="Excel_BuiltIn_Print_Area_295">'[13]#REF!'!$A$1:$E$49</definedName>
    <definedName name="Excel_BuiltIn_Print_Area_296">'[13]#REF!'!$A$1:$E$49</definedName>
    <definedName name="Excel_BuiltIn_Print_Area_297">'[13]#REF!'!$A$1:$E$49</definedName>
    <definedName name="FACTORY_NAME">#REF!</definedName>
    <definedName name="FBase">#REF!</definedName>
    <definedName name="FCAVendor">[14]DropDownInfoPage!$B$4:$B$6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'[15]Spec Sheet'!#REF!</definedName>
    <definedName name="Height">#REF!</definedName>
    <definedName name="help">#REF!</definedName>
    <definedName name="here">#REF!</definedName>
    <definedName name="hhh">'[16]895BBB'!$H$33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'[17]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'[18]FLASH WK 23'!$F$1:$AJ$65536</definedName>
    <definedName name="IBase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[19]Sheet1!$A$2</definedName>
    <definedName name="LOAD">#REF!</definedName>
    <definedName name="loctype">'[10]other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[14]DropDownInfoPage!$I$2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[20]Sheet1!$A$1:$C$65536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#REF!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#REF!</definedName>
    <definedName name="po_type">'[3]other data'!$AU$2:$AU$11</definedName>
    <definedName name="PODATA">#REF!</definedName>
    <definedName name="PORT_IFF">#REF!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'[10]other data'!$BI$2:$BI$18</definedName>
    <definedName name="sbm">#REF!</definedName>
    <definedName name="SC1TH">#REF!</definedName>
    <definedName name="sc2th">#REF!</definedName>
    <definedName name="scalenum">'[10]other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'[10]vendor info'!$A$4:$A$413</definedName>
    <definedName name="suzi">[21]Sheet3!$A:$IV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[21]Sheet3!$A:$IV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[21]Sheet2!$A:$IV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'[10]other data'!$BD$2:$BD$5</definedName>
    <definedName name="UPC2A">'[10]other data'!$BF$2:$BF$5</definedName>
    <definedName name="v">#REF!</definedName>
    <definedName name="vednorn">[22]Dong!$A$1:$DC$65536</definedName>
    <definedName name="vendora">#REF!</definedName>
    <definedName name="WAREHOUSE">'[10]other data'!$BL$2:$BL$24</definedName>
    <definedName name="WD">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'[10]other data'!$BB$2:$BB$5</definedName>
    <definedName name="YNES">'[10]other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5" l="1"/>
  <c r="AF5" i="5"/>
  <c r="AF4" i="5"/>
  <c r="AF3" i="5"/>
  <c r="BL7" i="5"/>
  <c r="BG7" i="5"/>
  <c r="BQ7" i="5" s="1"/>
  <c r="BN7" i="5"/>
  <c r="BQ5" i="5"/>
  <c r="BQ6" i="5"/>
  <c r="BN6" i="5"/>
  <c r="BN5" i="5"/>
  <c r="BN3" i="5"/>
  <c r="BO3" i="5" s="1"/>
  <c r="BQ3" i="5" s="1"/>
  <c r="BN4" i="5"/>
  <c r="BO4" i="5" s="1"/>
  <c r="BQ4" i="5" s="1"/>
  <c r="BC3" i="5"/>
  <c r="BC4" i="5"/>
  <c r="BC5" i="5"/>
  <c r="BC6" i="5"/>
  <c r="AZ3" i="5"/>
  <c r="AZ4" i="5"/>
  <c r="AZ5" i="5"/>
  <c r="AZ6" i="5"/>
  <c r="AW3" i="5"/>
  <c r="AW4" i="5"/>
  <c r="AW5" i="5"/>
  <c r="AW6" i="5"/>
  <c r="AT3" i="5"/>
  <c r="AT4" i="5"/>
  <c r="AT5" i="5"/>
  <c r="AT6" i="5"/>
  <c r="AR3" i="5"/>
  <c r="AR4" i="5"/>
  <c r="AR5" i="5"/>
  <c r="AR6" i="5"/>
  <c r="AP3" i="5"/>
  <c r="AP4" i="5"/>
  <c r="AP5" i="5"/>
  <c r="AP6" i="5"/>
  <c r="BD6" i="5" s="1"/>
  <c r="BE6" i="5" s="1"/>
  <c r="AL6" i="5"/>
  <c r="AM6" i="5" s="1"/>
  <c r="AL5" i="5"/>
  <c r="AM5" i="5" s="1"/>
  <c r="AL4" i="5"/>
  <c r="AM4" i="5" s="1"/>
  <c r="AL3" i="5"/>
  <c r="AM3" i="5" s="1"/>
  <c r="AL2" i="5"/>
  <c r="AM2" i="5" s="1"/>
  <c r="BJ3" i="5"/>
  <c r="BJ4" i="5"/>
  <c r="BJ5" i="5"/>
  <c r="BJ6" i="5"/>
  <c r="BN2" i="5"/>
  <c r="BO2" i="5" s="1"/>
  <c r="BC2" i="5"/>
  <c r="AZ2" i="5"/>
  <c r="AT2" i="5"/>
  <c r="AR2" i="5"/>
  <c r="BJ2" i="5"/>
  <c r="BJ7" i="5" l="1"/>
  <c r="BD3" i="5"/>
  <c r="BE3" i="5" s="1"/>
  <c r="BP3" i="5" s="1"/>
  <c r="BD4" i="5"/>
  <c r="BE4" i="5" s="1"/>
  <c r="BP4" i="5" s="1"/>
  <c r="BD5" i="5"/>
  <c r="BE5" i="5" s="1"/>
  <c r="BF5" i="5" s="1"/>
  <c r="BF6" i="5"/>
  <c r="BP6" i="5"/>
  <c r="BQ2" i="5"/>
  <c r="AW2" i="5"/>
  <c r="AF7" i="5"/>
  <c r="BF3" i="5" l="1"/>
  <c r="BE7" i="5"/>
  <c r="BP7" i="5" s="1"/>
  <c r="BF4" i="5"/>
  <c r="BP5" i="5"/>
  <c r="AP2" i="5"/>
  <c r="BD2" i="5" s="1"/>
  <c r="AF2" i="5"/>
  <c r="AH2" i="5" s="1"/>
  <c r="AH7" i="5" s="1"/>
  <c r="BF7" i="5" l="1"/>
  <c r="BH7" i="5"/>
  <c r="BK7" i="5" s="1"/>
  <c r="AH6" i="5"/>
  <c r="AJ6" i="5" s="1"/>
  <c r="AH4" i="5"/>
  <c r="AJ4" i="5" s="1"/>
  <c r="AH5" i="5"/>
  <c r="AJ5" i="5" s="1"/>
  <c r="AH3" i="5"/>
  <c r="AJ3" i="5" s="1"/>
  <c r="AJ2" i="5"/>
  <c r="AN2" i="5" s="1"/>
  <c r="BH5" i="5" l="1"/>
  <c r="BK5" i="5" s="1"/>
  <c r="AN5" i="5"/>
  <c r="BH4" i="5"/>
  <c r="BK4" i="5" s="1"/>
  <c r="AN4" i="5"/>
  <c r="BH3" i="5"/>
  <c r="BK3" i="5" s="1"/>
  <c r="AN3" i="5"/>
  <c r="BH6" i="5"/>
  <c r="BK6" i="5" s="1"/>
  <c r="AN6" i="5"/>
  <c r="BH2" i="5"/>
  <c r="BK2" i="5" s="1"/>
  <c r="BE2" i="5" l="1"/>
  <c r="BF2" i="5" l="1"/>
  <c r="BP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<sst xmlns="http://schemas.openxmlformats.org/spreadsheetml/2006/main" count="180" uniqueCount="113">
  <si>
    <t>Brand</t>
  </si>
  <si>
    <t>Package Type</t>
  </si>
  <si>
    <t>Licensor</t>
  </si>
  <si>
    <t>India</t>
  </si>
  <si>
    <t>Normal</t>
  </si>
  <si>
    <t>Fashion Towel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</si>
  <si>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</si>
  <si>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</si>
  <si>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</si>
  <si>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</si>
  <si>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</si>
  <si>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</si>
  <si>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</si>
  <si>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</si>
  <si>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</si>
  <si>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</si>
  <si>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</si>
  <si>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</si>
  <si>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</si>
  <si>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</si>
  <si>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</si>
  <si>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</si>
  <si>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</si>
  <si>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</si>
  <si>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</si>
  <si>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</si>
  <si>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</si>
  <si>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</si>
  <si>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</si>
  <si>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</si>
  <si>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</si>
  <si>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</si>
  <si>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</si>
  <si>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</si>
  <si>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</si>
  <si>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</si>
  <si>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</si>
  <si>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</si>
  <si>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</si>
  <si>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</si>
  <si>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</si>
  <si>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</si>
  <si>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</si>
  <si>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</si>
  <si>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</si>
  <si>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</si>
  <si>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</si>
  <si>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</si>
  <si>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</si>
  <si>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</si>
  <si>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</si>
  <si>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</si>
  <si>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</si>
  <si>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</si>
  <si>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</si>
  <si>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</si>
  <si>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</si>
  <si>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</si>
  <si>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</si>
  <si>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</si>
  <si>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</si>
  <si>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</si>
  <si>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</si>
  <si>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</si>
  <si>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</si>
  <si>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</si>
  <si>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</si>
  <si>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</si>
  <si>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</si>
  <si>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</si>
  <si>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</si>
  <si>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</si>
  <si>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</si>
  <si>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</si>
  <si>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</si>
  <si>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</si>
  <si>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</si>
  <si>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 xml:space="preserve">
2PK Hand Towel Set</t>
  </si>
  <si>
    <t>15x26''(2)</t>
  </si>
  <si>
    <t xml:space="preserve">Satin Label, U Card, PDQ </t>
  </si>
  <si>
    <t>6302.60.0020</t>
  </si>
  <si>
    <t>NHAVA SHEVA</t>
  </si>
  <si>
    <r>
      <t xml:space="preserve">2PK Hand Towel Set
Solid Dyed with </t>
    </r>
    <r>
      <rPr>
        <b/>
        <sz val="11"/>
        <rFont val="Calibri"/>
        <family val="2"/>
      </rPr>
      <t>Embroidery</t>
    </r>
  </si>
  <si>
    <r>
      <t xml:space="preserve">2PK Hand Towel Set 
Yarn Dyed </t>
    </r>
    <r>
      <rPr>
        <b/>
        <sz val="11"/>
        <rFont val="Calibri"/>
        <family val="2"/>
      </rPr>
      <t>Jacquard</t>
    </r>
  </si>
  <si>
    <t>100% Cotton</t>
  </si>
  <si>
    <t>Alok</t>
  </si>
  <si>
    <t>Merry Moments</t>
  </si>
  <si>
    <t>Blue</t>
  </si>
  <si>
    <t>Green</t>
  </si>
  <si>
    <t>Red</t>
  </si>
  <si>
    <r>
      <t xml:space="preserve">2PK Hand Towel Set 
Yarn Dyed </t>
    </r>
    <r>
      <rPr>
        <b/>
        <sz val="11"/>
        <rFont val="Calibri"/>
        <family val="2"/>
      </rPr>
      <t>Jacquard</t>
    </r>
    <phoneticPr fontId="16" type="noConversion"/>
  </si>
  <si>
    <t>Carton</t>
    <phoneticPr fontId="16" type="noConversion"/>
  </si>
  <si>
    <t>Snowflakes Jacquard</t>
    <phoneticPr fontId="16" type="noConversion"/>
  </si>
  <si>
    <t>4061463854667</t>
    <phoneticPr fontId="16" type="noConversion"/>
  </si>
  <si>
    <t>4061463854537</t>
    <phoneticPr fontId="16" type="noConversion"/>
  </si>
  <si>
    <t>4069365962268</t>
    <phoneticPr fontId="16" type="noConversion"/>
  </si>
  <si>
    <t>4061463854476</t>
    <phoneticPr fontId="16" type="noConversion"/>
  </si>
  <si>
    <t>4069365961780</t>
    <phoneticPr fontId="16" type="noConversion"/>
  </si>
  <si>
    <t>Yarn Dyed Jacquard Towel 100% Cotton Yarn Dyed  Jacquard Terry Towel   Pile: 2/24 Carded Ground: 2/24  Weft: 1/14  420gsm</t>
    <phoneticPr fontId="16" type="noConversion"/>
  </si>
  <si>
    <t>Solid Dyed Towel with Embroidery 100% Cotton Solid Dyed Terry Towel With Embroidery Pile: 2/24 Carded Ground: 2/20  Weft: 1/14  370gsm</t>
    <phoneticPr fontId="16" type="noConversion"/>
  </si>
  <si>
    <t>Yarn Dyed Jacquard Towel 100% Cotton Yarn Dyed  Jacquard Terry Towel  Pile: 2/24 Carded;Ground: 2/24 ;Weft: 1/14 ;420gsm       Solid Dyed Towel with Embroidery 100% Cotton Solid Dyed Terry Towel With Embroidery  Pile: 2/24 Carded;Ground: 2/20 ;Weft: 1/14 ;370gsm</t>
    <phoneticPr fontId="16" type="noConversion"/>
  </si>
  <si>
    <r>
      <t>Snowflakes Jacquard</t>
    </r>
    <r>
      <rPr>
        <sz val="11"/>
        <rFont val="宋体"/>
        <family val="2"/>
        <charset val="134"/>
      </rPr>
      <t>/</t>
    </r>
    <r>
      <rPr>
        <sz val="11"/>
        <rFont val="Arial"/>
        <family val="2"/>
      </rPr>
      <t>Trees Jacquard/ Candy Canes Jacquard/ Trees Embroidery /Wreath Embroidery</t>
    </r>
    <phoneticPr fontId="16" type="noConversion"/>
  </si>
  <si>
    <t>2PK Hand Towel Se</t>
    <phoneticPr fontId="16" type="noConversion"/>
  </si>
  <si>
    <t>ALDI75-1892</t>
    <phoneticPr fontId="16" type="noConversion"/>
  </si>
  <si>
    <t>ALDI75-1893</t>
  </si>
  <si>
    <t>ALDI75-1894</t>
  </si>
  <si>
    <t>ALDI75-1895</t>
  </si>
  <si>
    <t>ALDI75-1896</t>
  </si>
  <si>
    <t>ALDI90-1897</t>
    <phoneticPr fontId="16" type="noConversion"/>
  </si>
  <si>
    <t>Trees Jacquard</t>
    <phoneticPr fontId="16" type="noConversion"/>
  </si>
  <si>
    <t>Candy Canes Jacquard</t>
    <phoneticPr fontId="16" type="noConversion"/>
  </si>
  <si>
    <t>Trees Embroidery</t>
    <phoneticPr fontId="16" type="noConversion"/>
  </si>
  <si>
    <t>Wreath Embroidery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</si>
</sst>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3" formatCode="\$#,##0.00;\-\$#,##0.00"/>
    <numFmt numFmtId="185" formatCode="[$$-409]#,##0.000000"/>
    <numFmt numFmtId="187" formatCode="0.0"/>
    <numFmt numFmtId="188" formatCode="0.000"/>
    <numFmt numFmtId="189" formatCode="_([$$-409]* #,##0.00_);_([$$-409]* \(#,##0.00\);_([$$-409]* &quot;-&quot;??_);_(@_)"/>
    <numFmt numFmtId="196" formatCode="m/d/yy;@"/>
  </numFmts>
  <fonts count="19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185" fontId="5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0" fontId="8" fillId="0" borderId="0"/>
    <xf numFmtId="0" fontId="2" fillId="0" borderId="0">
      <alignment vertical="center"/>
    </xf>
    <xf numFmtId="0" fontId="5" fillId="0" borderId="0"/>
    <xf numFmtId="189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9" fillId="0" borderId="0">
      <alignment vertical="center"/>
    </xf>
    <xf numFmtId="189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  <xf numFmtId="0" fontId="5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87" fontId="3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178" fontId="3" fillId="6" borderId="1" xfId="0" applyNumberFormat="1" applyFont="1" applyFill="1" applyBorder="1" applyAlignment="1">
      <alignment horizontal="center" vertical="center"/>
    </xf>
    <xf numFmtId="181" fontId="10" fillId="0" borderId="1" xfId="16" applyNumberFormat="1" applyFont="1" applyBorder="1" applyAlignment="1">
      <alignment horizontal="center" vertical="center" wrapText="1"/>
    </xf>
    <xf numFmtId="1" fontId="14" fillId="9" borderId="1" xfId="25" applyNumberFormat="1" applyFont="1" applyFill="1" applyBorder="1" applyAlignment="1">
      <alignment horizontal="center" vertical="center" wrapText="1"/>
    </xf>
    <xf numFmtId="188" fontId="15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" fontId="15" fillId="0" borderId="1" xfId="1" applyNumberFormat="1" applyFont="1" applyBorder="1" applyAlignment="1">
      <alignment wrapText="1"/>
    </xf>
    <xf numFmtId="178" fontId="15" fillId="0" borderId="1" xfId="1" applyNumberFormat="1" applyFont="1" applyBorder="1" applyAlignment="1">
      <alignment wrapText="1"/>
    </xf>
    <xf numFmtId="178" fontId="15" fillId="6" borderId="1" xfId="1" applyNumberFormat="1" applyFont="1" applyFill="1" applyBorder="1" applyAlignment="1">
      <alignment wrapText="1"/>
    </xf>
    <xf numFmtId="178" fontId="3" fillId="0" borderId="1" xfId="1" applyNumberFormat="1" applyFont="1" applyBorder="1" applyAlignment="1">
      <alignment wrapText="1"/>
    </xf>
    <xf numFmtId="178" fontId="15" fillId="3" borderId="1" xfId="1" applyNumberFormat="1" applyFont="1" applyFill="1" applyBorder="1" applyAlignment="1">
      <alignment wrapText="1"/>
    </xf>
    <xf numFmtId="10" fontId="15" fillId="3" borderId="1" xfId="1" applyNumberFormat="1" applyFont="1" applyFill="1" applyBorder="1" applyAlignment="1">
      <alignment wrapText="1"/>
    </xf>
    <xf numFmtId="178" fontId="3" fillId="8" borderId="1" xfId="1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83" fontId="4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78" fontId="4" fillId="2" borderId="1" xfId="0" applyNumberFormat="1" applyFont="1" applyFill="1" applyBorder="1" applyAlignment="1">
      <alignment vertical="center"/>
    </xf>
    <xf numFmtId="0" fontId="11" fillId="0" borderId="1" xfId="19" applyFont="1" applyBorder="1">
      <alignment vertical="center"/>
    </xf>
    <xf numFmtId="10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vertical="center"/>
    </xf>
    <xf numFmtId="10" fontId="4" fillId="2" borderId="1" xfId="5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78" fontId="4" fillId="6" borderId="2" xfId="0" applyNumberFormat="1" applyFont="1" applyFill="1" applyBorder="1" applyAlignment="1">
      <alignment vertical="center"/>
    </xf>
    <xf numFmtId="49" fontId="4" fillId="0" borderId="1" xfId="0" quotePrefix="1" applyNumberFormat="1" applyFont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4" applyFont="1" applyFill="1" applyBorder="1" applyAlignment="1">
      <alignment horizontal="center"/>
    </xf>
    <xf numFmtId="0" fontId="14" fillId="0" borderId="1" xfId="17" applyFont="1" applyBorder="1" applyAlignment="1">
      <alignment horizontal="center" vertical="center"/>
    </xf>
    <xf numFmtId="0" fontId="4" fillId="0" borderId="1" xfId="4" applyBorder="1" applyAlignment="1">
      <alignment vertical="center"/>
    </xf>
    <xf numFmtId="0" fontId="0" fillId="0" borderId="0" xfId="0" applyAlignment="1"/>
    <xf numFmtId="0" fontId="4" fillId="0" borderId="0" xfId="4" applyAlignment="1"/>
    <xf numFmtId="0" fontId="7" fillId="5" borderId="1" xfId="0" applyFont="1" applyFill="1" applyBorder="1" applyAlignment="1">
      <alignment horizontal="center"/>
    </xf>
    <xf numFmtId="178" fontId="3" fillId="4" borderId="2" xfId="0" applyNumberFormat="1" applyFont="1" applyFill="1" applyBorder="1" applyAlignment="1">
      <alignment horizontal="center"/>
    </xf>
    <xf numFmtId="178" fontId="3" fillId="7" borderId="2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78" fontId="0" fillId="0" borderId="0" xfId="0" applyNumberFormat="1" applyAlignment="1"/>
    <xf numFmtId="0" fontId="4" fillId="0" borderId="1" xfId="0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83" fontId="4" fillId="0" borderId="2" xfId="0" applyNumberFormat="1" applyFont="1" applyBorder="1" applyAlignment="1">
      <alignment horizontal="left" vertical="center"/>
    </xf>
    <xf numFmtId="178" fontId="4" fillId="6" borderId="2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180" fontId="4" fillId="0" borderId="1" xfId="0" applyNumberFormat="1" applyFont="1" applyBorder="1" applyAlignment="1">
      <alignment horizontal="left" vertical="center"/>
    </xf>
    <xf numFmtId="188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left" vertical="center"/>
    </xf>
    <xf numFmtId="181" fontId="10" fillId="0" borderId="1" xfId="16" applyNumberFormat="1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0" fontId="4" fillId="2" borderId="1" xfId="5" applyNumberFormat="1" applyFont="1" applyFill="1" applyBorder="1" applyAlignment="1">
      <alignment horizontal="left" vertical="center"/>
    </xf>
    <xf numFmtId="178" fontId="4" fillId="6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1" fontId="14" fillId="9" borderId="1" xfId="25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87" fontId="4" fillId="0" borderId="3" xfId="0" applyNumberFormat="1" applyFont="1" applyBorder="1" applyAlignment="1">
      <alignment vertical="center"/>
    </xf>
    <xf numFmtId="39" fontId="4" fillId="0" borderId="3" xfId="14" applyNumberFormat="1" applyFont="1" applyBorder="1" applyAlignment="1">
      <alignment vertical="center"/>
    </xf>
    <xf numFmtId="37" fontId="4" fillId="0" borderId="3" xfId="14" applyNumberFormat="1" applyFont="1" applyBorder="1" applyAlignment="1">
      <alignment vertical="center" wrapText="1"/>
    </xf>
    <xf numFmtId="188" fontId="4" fillId="2" borderId="3" xfId="0" applyNumberFormat="1" applyFont="1" applyFill="1" applyBorder="1" applyAlignment="1">
      <alignment vertical="center"/>
    </xf>
    <xf numFmtId="39" fontId="4" fillId="0" borderId="1" xfId="14" applyNumberFormat="1" applyFont="1" applyBorder="1" applyAlignment="1">
      <alignment vertical="center"/>
    </xf>
    <xf numFmtId="187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89" fontId="4" fillId="0" borderId="1" xfId="18" applyNumberFormat="1" applyFont="1" applyBorder="1" applyAlignment="1" applyProtection="1">
      <alignment horizontal="center" vertical="center"/>
      <protection locked="0"/>
    </xf>
    <xf numFmtId="189" fontId="4" fillId="0" borderId="1" xfId="18" applyNumberFormat="1" applyFont="1" applyBorder="1" applyAlignment="1" applyProtection="1">
      <alignment horizontal="left" vertical="center"/>
      <protection locked="0"/>
    </xf>
    <xf numFmtId="196" fontId="6" fillId="0" borderId="1" xfId="27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</cellXfs>
  <cellStyles count="28">
    <cellStyle name="_ET_STYLE_NoName_00_" xfId="24" xr:uid="{5BB96AD9-0079-4AB7-B46D-72B5FC2C5579}"/>
    <cellStyle name="_quotation-Mercury  3.22.2011 (for BBB)" xfId="23" xr:uid="{B72C5D45-A18D-4271-A290-7BC12E1C689F}"/>
    <cellStyle name="Comma 5" xfId="6" xr:uid="{214E895C-E08B-4D4A-929F-E529946AC668}"/>
    <cellStyle name="Comma 6" xfId="26" xr:uid="{68C2A138-D407-4D82-A57A-FFC8F58B456C}"/>
    <cellStyle name="Currency 15" xfId="8" xr:uid="{16B78581-3E22-4CE0-8590-B15F75E54F83}"/>
    <cellStyle name="Currency_Sheet1 2" xfId="20" xr:uid="{74EFDB4F-20C5-433F-A7F5-8C106B147202}"/>
    <cellStyle name="Normal 10" xfId="25" xr:uid="{2A71CD93-2D93-4E3A-A039-196213F54AC0}"/>
    <cellStyle name="Normal 2" xfId="4" xr:uid="{7DCAA5FD-EA4B-42A1-8489-4FAC79BED569}"/>
    <cellStyle name="Normal 2 18 2" xfId="1" xr:uid="{1BA08453-9F65-454B-A4A0-7177E70831F2}"/>
    <cellStyle name="Normal 2 2" xfId="13" xr:uid="{6060CE24-8699-45FB-8EA7-55892ADA44F1}"/>
    <cellStyle name="Normal 2 31" xfId="10" xr:uid="{E403593E-D865-4459-AA23-AC3CAEE657EA}"/>
    <cellStyle name="Normal 3" xfId="17" xr:uid="{60A99FB7-810D-493E-AA08-F819D852DA5B}"/>
    <cellStyle name="Normal 3 2" xfId="19" xr:uid="{43F704A1-2325-497E-A694-5FE7DAFAE785}"/>
    <cellStyle name="Normal 65" xfId="9" xr:uid="{9EF702BA-06A2-4659-AA0A-96E26EE22697}"/>
    <cellStyle name="Normal 67" xfId="11" xr:uid="{23DDB83B-EB20-4025-A0A7-986C517E1DFF}"/>
    <cellStyle name="Normal 9" xfId="21" xr:uid="{172CA07B-B7FE-4CEC-A618-459355DC6E3F}"/>
    <cellStyle name="Normal_Copy of Request For Quote -- updated by VV on 043008 FINAL FINAL (4)" xfId="18" xr:uid="{756F0579-A515-4636-8AB1-1F9A531E33E2}"/>
    <cellStyle name="Normal_Sheet1" xfId="14" xr:uid="{97346956-9756-4A6A-9709-BC94F1816BD8}"/>
    <cellStyle name="Percent 2" xfId="5" xr:uid="{03D1C999-4950-4181-BE4E-A215D8708A70}"/>
    <cellStyle name="Percent 3" xfId="16" xr:uid="{E8E2A3BB-16EF-4271-B9F4-FC0188E9D575}"/>
    <cellStyle name="Style 1" xfId="3" xr:uid="{F4609D05-B161-47A5-8040-F8D4BA086F06}"/>
    <cellStyle name="Style 1 2" xfId="7" xr:uid="{A389DC34-ED63-4514-A03F-66257C74D5C4}"/>
    <cellStyle name="常规" xfId="0" builtinId="0"/>
    <cellStyle name="常规 2" xfId="22" xr:uid="{0694C4DA-F17E-4297-AC76-1A6C48EC20BB}"/>
    <cellStyle name="常规 3" xfId="27" xr:uid="{27111222-537C-4376-AA03-EB64BF391B52}"/>
    <cellStyle name="样式 1 2" xfId="2" xr:uid="{DC9B73B6-A1E9-48DB-83A0-64D6E1D16DDF}"/>
    <cellStyle name="样式 1 2 2" xfId="15" xr:uid="{C6CBDA39-1742-42B5-A1EC-0D9C2CD28151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microsoft.com/office/2017/10/relationships/person" Target="persons/perso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SPECS/TRACKING/WENDY/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%20%207-18-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rijansrivastava/AppData/Local/Temp/notesFFF692/https:/star.target.com/Michelle/Seating%2007.04/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0.0.0.234/&#20849;&#20139;&#25968;&#25454;&#20013;&#24515;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PO x Pack original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macro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EC SmartDry New Colors 07 23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  <sheetName val="6 Month Forecast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7"/>
  <sheetViews>
    <sheetView tabSelected="1" topLeftCell="N4" zoomScale="77" zoomScaleNormal="77" workbookViewId="0">
      <selection activeCell="Z6" sqref="Z6"/>
    </sheetView>
  </sheetViews>
  <sheetFormatPr defaultColWidth="9.140625" defaultRowHeight="15" x14ac:dyDescent="0.25"/>
  <cols>
    <col min="1" max="1" width="10.140625" style="2" customWidth="1"/>
    <col min="2" max="2" width="35.5703125" style="1" customWidth="1"/>
    <col min="3" max="3" width="8.85546875" style="1" customWidth="1"/>
    <col min="4" max="4" width="16.7109375" style="56" customWidth="1"/>
    <col min="5" max="5" width="9.140625" style="56" customWidth="1"/>
    <col min="6" max="6" width="14" style="56" customWidth="1"/>
    <col min="7" max="7" width="15.5703125" style="56" customWidth="1"/>
    <col min="8" max="8" width="13.85546875" style="56" hidden="1" customWidth="1"/>
    <col min="9" max="9" width="75" style="56" hidden="1" customWidth="1"/>
    <col min="10" max="10" width="169" style="56" hidden="1" customWidth="1"/>
    <col min="11" max="11" width="16.7109375" style="57" customWidth="1"/>
    <col min="12" max="12" width="11" style="56" customWidth="1"/>
    <col min="13" max="13" width="22.85546875" style="56" customWidth="1"/>
    <col min="14" max="14" width="23.85546875" style="56" customWidth="1"/>
    <col min="15" max="16" width="14.85546875" style="56" customWidth="1"/>
    <col min="17" max="17" width="14.85546875" style="96" customWidth="1"/>
    <col min="18" max="18" width="20.42578125" style="56" customWidth="1"/>
    <col min="19" max="19" width="8.85546875" style="56" customWidth="1"/>
    <col min="20" max="21" width="8.5703125" style="62" customWidth="1"/>
    <col min="22" max="23" width="9.42578125" style="56" customWidth="1"/>
    <col min="24" max="24" width="8.140625" style="17" customWidth="1"/>
    <col min="25" max="25" width="8.7109375" style="17" customWidth="1"/>
    <col min="26" max="26" width="8.5703125" style="17" customWidth="1"/>
    <col min="27" max="27" width="8.140625" style="17" customWidth="1"/>
    <col min="28" max="28" width="8.7109375" style="17" customWidth="1"/>
    <col min="29" max="29" width="7.140625" style="17" customWidth="1"/>
    <col min="30" max="30" width="9" style="5" customWidth="1"/>
    <col min="31" max="31" width="6.28515625" style="6" customWidth="1"/>
    <col min="32" max="32" width="10" style="18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5.140625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4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1"/>
    <col min="66" max="66" width="9.140625" style="5"/>
    <col min="67" max="67" width="9.140625" style="1"/>
    <col min="68" max="68" width="14.140625" style="4" customWidth="1"/>
    <col min="69" max="69" width="15.28515625" style="4" customWidth="1"/>
    <col min="70" max="16384" width="9.140625" style="1"/>
  </cols>
  <sheetData>
    <row r="1" spans="1:73" s="3" customFormat="1" ht="68.099999999999994" customHeight="1" x14ac:dyDescent="0.25">
      <c r="A1" s="8" t="s">
        <v>7</v>
      </c>
      <c r="B1" s="8" t="s">
        <v>8</v>
      </c>
      <c r="C1" s="9" t="s">
        <v>9</v>
      </c>
      <c r="D1" s="58" t="s">
        <v>0</v>
      </c>
      <c r="E1" s="58" t="s">
        <v>2</v>
      </c>
      <c r="F1" s="50" t="s">
        <v>10</v>
      </c>
      <c r="G1" s="51" t="s">
        <v>11</v>
      </c>
      <c r="H1" s="52" t="s">
        <v>12</v>
      </c>
      <c r="I1" s="53" t="s">
        <v>13</v>
      </c>
      <c r="J1" s="52" t="s">
        <v>14</v>
      </c>
      <c r="K1" s="53" t="s">
        <v>73</v>
      </c>
      <c r="L1" s="52" t="s">
        <v>15</v>
      </c>
      <c r="M1" s="52" t="s">
        <v>16</v>
      </c>
      <c r="N1" s="51" t="s">
        <v>76</v>
      </c>
      <c r="O1" s="51" t="s">
        <v>17</v>
      </c>
      <c r="P1" s="51" t="s">
        <v>75</v>
      </c>
      <c r="Q1" s="94" t="s">
        <v>18</v>
      </c>
      <c r="R1" s="51" t="s">
        <v>19</v>
      </c>
      <c r="S1" s="53" t="s">
        <v>20</v>
      </c>
      <c r="T1" s="59" t="s">
        <v>61</v>
      </c>
      <c r="U1" s="60" t="s">
        <v>62</v>
      </c>
      <c r="V1" s="61" t="s">
        <v>1</v>
      </c>
      <c r="W1" s="90" t="s">
        <v>39</v>
      </c>
      <c r="X1" s="16" t="s">
        <v>45</v>
      </c>
      <c r="Y1" s="16" t="s">
        <v>46</v>
      </c>
      <c r="Z1" s="16" t="s">
        <v>47</v>
      </c>
      <c r="AA1" s="16" t="s">
        <v>21</v>
      </c>
      <c r="AB1" s="16" t="s">
        <v>22</v>
      </c>
      <c r="AC1" s="16" t="s">
        <v>23</v>
      </c>
      <c r="AD1" s="10" t="s">
        <v>24</v>
      </c>
      <c r="AE1" s="11" t="s">
        <v>25</v>
      </c>
      <c r="AF1" s="22" t="s">
        <v>26</v>
      </c>
      <c r="AG1" s="23" t="s">
        <v>40</v>
      </c>
      <c r="AH1" s="24" t="s">
        <v>27</v>
      </c>
      <c r="AI1" s="8" t="s">
        <v>28</v>
      </c>
      <c r="AJ1" s="25" t="s">
        <v>29</v>
      </c>
      <c r="AK1" s="8" t="s">
        <v>30</v>
      </c>
      <c r="AL1" s="12" t="s">
        <v>31</v>
      </c>
      <c r="AM1" s="26" t="s">
        <v>32</v>
      </c>
      <c r="AN1" s="25" t="s">
        <v>33</v>
      </c>
      <c r="AO1" s="12" t="s">
        <v>64</v>
      </c>
      <c r="AP1" s="25" t="s">
        <v>65</v>
      </c>
      <c r="AQ1" s="12" t="s">
        <v>66</v>
      </c>
      <c r="AR1" s="25" t="s">
        <v>67</v>
      </c>
      <c r="AS1" s="12" t="s">
        <v>68</v>
      </c>
      <c r="AT1" s="25" t="s">
        <v>69</v>
      </c>
      <c r="AU1" s="27" t="s">
        <v>48</v>
      </c>
      <c r="AV1" s="12" t="s">
        <v>49</v>
      </c>
      <c r="AW1" s="25" t="s">
        <v>50</v>
      </c>
      <c r="AX1" s="27" t="s">
        <v>51</v>
      </c>
      <c r="AY1" s="12" t="s">
        <v>52</v>
      </c>
      <c r="AZ1" s="25" t="s">
        <v>53</v>
      </c>
      <c r="BA1" s="27" t="s">
        <v>70</v>
      </c>
      <c r="BB1" s="12" t="s">
        <v>71</v>
      </c>
      <c r="BC1" s="25" t="s">
        <v>72</v>
      </c>
      <c r="BD1" s="25" t="s">
        <v>34</v>
      </c>
      <c r="BE1" s="28" t="s">
        <v>54</v>
      </c>
      <c r="BF1" s="29" t="s">
        <v>60</v>
      </c>
      <c r="BG1" s="30" t="s">
        <v>55</v>
      </c>
      <c r="BH1" s="29" t="s">
        <v>56</v>
      </c>
      <c r="BI1" s="13" t="s">
        <v>35</v>
      </c>
      <c r="BJ1" s="29" t="s">
        <v>36</v>
      </c>
      <c r="BK1" s="29" t="s">
        <v>63</v>
      </c>
      <c r="BL1" s="31" t="s">
        <v>74</v>
      </c>
      <c r="BM1" s="8" t="s">
        <v>57</v>
      </c>
      <c r="BN1" s="10" t="s">
        <v>59</v>
      </c>
      <c r="BO1" s="25" t="s">
        <v>58</v>
      </c>
      <c r="BP1" s="25" t="s">
        <v>37</v>
      </c>
      <c r="BQ1" s="25" t="s">
        <v>38</v>
      </c>
      <c r="BR1" s="14" t="s">
        <v>44</v>
      </c>
      <c r="BS1" s="15" t="s">
        <v>41</v>
      </c>
      <c r="BT1" s="15" t="s">
        <v>42</v>
      </c>
      <c r="BU1" s="15" t="s">
        <v>43</v>
      </c>
    </row>
    <row r="2" spans="1:73" s="46" customFormat="1" ht="99.95" customHeight="1" x14ac:dyDescent="0.25">
      <c r="A2" s="32">
        <v>1</v>
      </c>
      <c r="B2" s="33"/>
      <c r="C2" s="33"/>
      <c r="D2" s="33" t="s">
        <v>86</v>
      </c>
      <c r="E2" s="33"/>
      <c r="F2" s="33" t="s">
        <v>5</v>
      </c>
      <c r="G2" s="33" t="s">
        <v>92</v>
      </c>
      <c r="H2" s="54" t="s">
        <v>77</v>
      </c>
      <c r="I2" s="33" t="s">
        <v>90</v>
      </c>
      <c r="J2" s="54" t="s">
        <v>98</v>
      </c>
      <c r="K2" s="55" t="s">
        <v>84</v>
      </c>
      <c r="L2" s="33" t="s">
        <v>78</v>
      </c>
      <c r="M2" s="33" t="s">
        <v>87</v>
      </c>
      <c r="N2" s="33"/>
      <c r="O2" s="33">
        <v>739399</v>
      </c>
      <c r="P2" s="33">
        <v>715397</v>
      </c>
      <c r="Q2" s="95" t="s">
        <v>103</v>
      </c>
      <c r="R2" s="49" t="s">
        <v>93</v>
      </c>
      <c r="S2" s="33" t="s">
        <v>6</v>
      </c>
      <c r="T2" s="35"/>
      <c r="U2" s="48">
        <v>1.34</v>
      </c>
      <c r="V2" s="33" t="s">
        <v>4</v>
      </c>
      <c r="W2" s="91" t="s">
        <v>79</v>
      </c>
      <c r="X2" s="85">
        <v>28</v>
      </c>
      <c r="Y2" s="85">
        <v>28</v>
      </c>
      <c r="Z2" s="85">
        <v>34</v>
      </c>
      <c r="AA2" s="84">
        <v>29</v>
      </c>
      <c r="AB2" s="84">
        <v>29</v>
      </c>
      <c r="AC2" s="84">
        <v>35</v>
      </c>
      <c r="AD2" s="36">
        <v>2</v>
      </c>
      <c r="AE2" s="86">
        <v>16</v>
      </c>
      <c r="AF2" s="87">
        <f>IF(AE2="","",AE2*AB2*AC2/1000000)</f>
        <v>1.6E-2</v>
      </c>
      <c r="AG2" s="36">
        <v>63</v>
      </c>
      <c r="AH2" s="37">
        <f>AG2/AF2*AE2</f>
        <v>63000</v>
      </c>
      <c r="AI2" s="38">
        <v>3750</v>
      </c>
      <c r="AJ2" s="39">
        <f>IF(ISERROR(AI2/AH2),"",AI2/AH2)</f>
        <v>0.06</v>
      </c>
      <c r="AK2" s="40" t="s">
        <v>80</v>
      </c>
      <c r="AL2" s="20">
        <f t="shared" ref="AL2:AL6" si="0">9.1%+18%</f>
        <v>0.27100000000000002</v>
      </c>
      <c r="AM2" s="39">
        <f>IF(ISERROR(BG2*AL2),"",BG2*AL2)</f>
        <v>0.46</v>
      </c>
      <c r="AN2" s="39">
        <f>IF(ISERROR(U2+AJ2+AM2),"",U2+AJ2+AM2)</f>
        <v>1.86</v>
      </c>
      <c r="AO2" s="41">
        <v>0</v>
      </c>
      <c r="AP2" s="39">
        <f t="shared" ref="AP2:AP6" si="1">IF(ISERROR(BG2*AO2),"",BG2*AO2)</f>
        <v>0</v>
      </c>
      <c r="AQ2" s="41">
        <v>0</v>
      </c>
      <c r="AR2" s="39">
        <f>IF(ISERROR(BG2*AQ2),"",BG2*AQ2)</f>
        <v>0</v>
      </c>
      <c r="AS2" s="41">
        <v>0</v>
      </c>
      <c r="AT2" s="39">
        <f>IF(ISERROR(BG2*AS2),"",BG2*AS2)</f>
        <v>0</v>
      </c>
      <c r="AU2" s="42"/>
      <c r="AV2" s="41">
        <v>0</v>
      </c>
      <c r="AW2" s="39">
        <f>IF(ISERROR(BG2*AV2),"",BG2*AV2)</f>
        <v>0</v>
      </c>
      <c r="AX2" s="42"/>
      <c r="AY2" s="41">
        <v>0</v>
      </c>
      <c r="AZ2" s="39">
        <f>IF(ISERROR(BG2*AY2),"",BG2*AY2)</f>
        <v>0</v>
      </c>
      <c r="BA2" s="42"/>
      <c r="BB2" s="41">
        <v>0</v>
      </c>
      <c r="BC2" s="39">
        <f>IF(ISERROR(BG2*BB2),"",BG2*BB2)</f>
        <v>0</v>
      </c>
      <c r="BD2" s="39">
        <f>IF(ISERROR(AP2++AR2+AT2+AW2+AZ2+BC2),"",AP2++AR2+AT2+AW2+AZ2+BC2)</f>
        <v>0</v>
      </c>
      <c r="BE2" s="39">
        <f>IF(ISERROR(U2+BD2),"",U2+BD2)</f>
        <v>1.34</v>
      </c>
      <c r="BF2" s="43">
        <f t="shared" ref="BF2:BF6" si="2">IF(ISERROR((BG2-BE2)/BG2),"",(BG2-BE2)/BG2)</f>
        <v>0.21179999999999999</v>
      </c>
      <c r="BG2" s="19">
        <v>1.7</v>
      </c>
      <c r="BH2" s="39">
        <f>IF(ISERROR(AJ2+AM2+BG2),"",AJ2+AM2+BG2)</f>
        <v>2.2200000000000002</v>
      </c>
      <c r="BI2" s="42">
        <v>5.99</v>
      </c>
      <c r="BJ2" s="43">
        <f>IF(ISERROR((BI2-BG2)/BI2),"",(BI2-BG2)/BI2)</f>
        <v>0.71619999999999995</v>
      </c>
      <c r="BK2" s="43">
        <f>IF(ISERROR((BI2-BH2)/BI2),"",(BI2-BH2)/BI2)</f>
        <v>0.62939999999999996</v>
      </c>
      <c r="BL2" s="19">
        <v>1.7</v>
      </c>
      <c r="BM2" s="44">
        <v>89816</v>
      </c>
      <c r="BN2" s="36">
        <f>4/16</f>
        <v>0.25</v>
      </c>
      <c r="BO2" s="45">
        <f>IF(ISERROR(BM2*BN2),"",BM2*BN2)</f>
        <v>22454</v>
      </c>
      <c r="BP2" s="39">
        <f>IF(ISERROR(BE2*BO2),"",BE2*BO2)</f>
        <v>30088.36</v>
      </c>
      <c r="BQ2" s="39">
        <f>IF(ISERROR(BG2*BO2),"",BG2*BO2)</f>
        <v>38171.800000000003</v>
      </c>
      <c r="BR2" s="33"/>
      <c r="BS2" s="21" t="s">
        <v>81</v>
      </c>
      <c r="BT2" s="46" t="s">
        <v>3</v>
      </c>
      <c r="BU2" s="46" t="s">
        <v>85</v>
      </c>
    </row>
    <row r="3" spans="1:73" s="46" customFormat="1" ht="99.95" customHeight="1" x14ac:dyDescent="0.25">
      <c r="A3" s="32">
        <v>2</v>
      </c>
      <c r="B3" s="33"/>
      <c r="C3" s="33"/>
      <c r="D3" s="33" t="s">
        <v>86</v>
      </c>
      <c r="E3" s="33"/>
      <c r="F3" s="33" t="s">
        <v>5</v>
      </c>
      <c r="G3" s="33" t="s">
        <v>109</v>
      </c>
      <c r="H3" s="54" t="s">
        <v>77</v>
      </c>
      <c r="I3" s="33" t="s">
        <v>83</v>
      </c>
      <c r="J3" s="54" t="s">
        <v>98</v>
      </c>
      <c r="K3" s="55" t="s">
        <v>84</v>
      </c>
      <c r="L3" s="33" t="s">
        <v>78</v>
      </c>
      <c r="M3" s="33" t="s">
        <v>88</v>
      </c>
      <c r="N3" s="33"/>
      <c r="O3" s="33">
        <v>739399</v>
      </c>
      <c r="P3" s="33">
        <v>715397</v>
      </c>
      <c r="Q3" s="95" t="s">
        <v>104</v>
      </c>
      <c r="R3" s="49" t="s">
        <v>94</v>
      </c>
      <c r="S3" s="33" t="s">
        <v>6</v>
      </c>
      <c r="T3" s="35"/>
      <c r="U3" s="48">
        <v>1.34</v>
      </c>
      <c r="V3" s="33" t="s">
        <v>4</v>
      </c>
      <c r="W3" s="91" t="s">
        <v>79</v>
      </c>
      <c r="X3" s="85">
        <v>28</v>
      </c>
      <c r="Y3" s="85">
        <v>28</v>
      </c>
      <c r="Z3" s="85">
        <v>34</v>
      </c>
      <c r="AA3" s="84">
        <v>29</v>
      </c>
      <c r="AB3" s="84">
        <v>29</v>
      </c>
      <c r="AC3" s="84">
        <v>35</v>
      </c>
      <c r="AD3" s="36">
        <v>2</v>
      </c>
      <c r="AE3" s="86">
        <v>16</v>
      </c>
      <c r="AF3" s="87">
        <f t="shared" ref="AF3:AF6" si="3">IF(AE3="","",AE3*AB3*AC3/1000000)</f>
        <v>1.6E-2</v>
      </c>
      <c r="AG3" s="36">
        <v>63</v>
      </c>
      <c r="AH3" s="37">
        <f>$AH$2</f>
        <v>63000</v>
      </c>
      <c r="AI3" s="38">
        <v>3750</v>
      </c>
      <c r="AJ3" s="39">
        <f t="shared" ref="AJ3:AJ6" si="4">IF(ISERROR(AI3/AH3),"",AI3/AH3)</f>
        <v>0.06</v>
      </c>
      <c r="AK3" s="40" t="s">
        <v>80</v>
      </c>
      <c r="AL3" s="20">
        <f t="shared" si="0"/>
        <v>0.27100000000000002</v>
      </c>
      <c r="AM3" s="39">
        <f t="shared" ref="AM3:AM6" si="5">IF(ISERROR(BG3*AL3),"",BG3*AL3)</f>
        <v>0.46</v>
      </c>
      <c r="AN3" s="39">
        <f t="shared" ref="AN3:AN6" si="6">IF(ISERROR(U3+AJ3+AM3),"",U3+AJ3+AM3)</f>
        <v>1.86</v>
      </c>
      <c r="AO3" s="41">
        <v>0</v>
      </c>
      <c r="AP3" s="39">
        <f t="shared" si="1"/>
        <v>0</v>
      </c>
      <c r="AQ3" s="41">
        <v>0</v>
      </c>
      <c r="AR3" s="39">
        <f t="shared" ref="AR3:AR6" si="7">IF(ISERROR(BG3*AQ3),"",BG3*AQ3)</f>
        <v>0</v>
      </c>
      <c r="AS3" s="41">
        <v>0</v>
      </c>
      <c r="AT3" s="39">
        <f t="shared" ref="AT3:AT6" si="8">IF(ISERROR(BG3*AS3),"",BG3*AS3)</f>
        <v>0</v>
      </c>
      <c r="AU3" s="42"/>
      <c r="AV3" s="41">
        <v>0</v>
      </c>
      <c r="AW3" s="39">
        <f t="shared" ref="AW3:AW6" si="9">IF(ISERROR(BG3*AV3),"",BG3*AV3)</f>
        <v>0</v>
      </c>
      <c r="AX3" s="42"/>
      <c r="AY3" s="41">
        <v>0</v>
      </c>
      <c r="AZ3" s="39">
        <f t="shared" ref="AZ3:AZ6" si="10">IF(ISERROR(BG3*AY3),"",BG3*AY3)</f>
        <v>0</v>
      </c>
      <c r="BA3" s="42"/>
      <c r="BB3" s="41">
        <v>0</v>
      </c>
      <c r="BC3" s="39">
        <f t="shared" ref="BC3:BC6" si="11">IF(ISERROR(BG3*BB3),"",BG3*BB3)</f>
        <v>0</v>
      </c>
      <c r="BD3" s="39">
        <f t="shared" ref="BD3:BD6" si="12">IF(ISERROR(AP3++AR3+AT3+AW3+AZ3+BC3),"",AP3++AR3+AT3+AW3+AZ3+BC3)</f>
        <v>0</v>
      </c>
      <c r="BE3" s="39">
        <f t="shared" ref="BE3:BE6" si="13">IF(ISERROR(U3+BD3),"",U3+BD3)</f>
        <v>1.34</v>
      </c>
      <c r="BF3" s="43">
        <f t="shared" si="2"/>
        <v>0.21179999999999999</v>
      </c>
      <c r="BG3" s="19">
        <v>1.7</v>
      </c>
      <c r="BH3" s="39">
        <f t="shared" ref="BH3:BH6" si="14">IF(ISERROR(AJ3+AM3+BG3),"",AJ3+AM3+BG3)</f>
        <v>2.2200000000000002</v>
      </c>
      <c r="BI3" s="42">
        <v>5.99</v>
      </c>
      <c r="BJ3" s="43">
        <f t="shared" ref="BJ3:BJ6" si="15">IF(ISERROR((BI3-BG3)/BI3),"",(BI3-BG3)/BI3)</f>
        <v>0.71619999999999995</v>
      </c>
      <c r="BK3" s="43">
        <f t="shared" ref="BK3:BK6" si="16">IF(ISERROR((BI3-BH3)/BI3),"",(BI3-BH3)/BI3)</f>
        <v>0.62939999999999996</v>
      </c>
      <c r="BL3" s="19">
        <v>1.7</v>
      </c>
      <c r="BM3" s="44">
        <v>89816</v>
      </c>
      <c r="BN3" s="36">
        <f t="shared" ref="BN3:BN4" si="17">4/16</f>
        <v>0.25</v>
      </c>
      <c r="BO3" s="45">
        <f t="shared" ref="BO3:BO4" si="18">IF(ISERROR(BM3*BN3),"",BM3*BN3)</f>
        <v>22454</v>
      </c>
      <c r="BP3" s="39">
        <f t="shared" ref="BP3:BP6" si="19">IF(ISERROR(BE3*BO3),"",BE3*BO3)</f>
        <v>30088.36</v>
      </c>
      <c r="BQ3" s="39">
        <f t="shared" ref="BQ3:BQ6" si="20">IF(ISERROR(BG3*BO3),"",BG3*BO3)</f>
        <v>38171.800000000003</v>
      </c>
      <c r="BR3" s="33"/>
      <c r="BS3" s="21" t="s">
        <v>81</v>
      </c>
      <c r="BT3" s="46" t="s">
        <v>3</v>
      </c>
      <c r="BU3" s="46" t="s">
        <v>85</v>
      </c>
    </row>
    <row r="4" spans="1:73" s="46" customFormat="1" ht="99.95" customHeight="1" x14ac:dyDescent="0.25">
      <c r="A4" s="32">
        <v>3</v>
      </c>
      <c r="B4" s="33"/>
      <c r="C4" s="33"/>
      <c r="D4" s="33" t="s">
        <v>86</v>
      </c>
      <c r="E4" s="33"/>
      <c r="F4" s="33" t="s">
        <v>5</v>
      </c>
      <c r="G4" s="33" t="s">
        <v>110</v>
      </c>
      <c r="H4" s="54" t="s">
        <v>77</v>
      </c>
      <c r="I4" s="33" t="s">
        <v>90</v>
      </c>
      <c r="J4" s="54" t="s">
        <v>98</v>
      </c>
      <c r="K4" s="55" t="s">
        <v>84</v>
      </c>
      <c r="L4" s="33" t="s">
        <v>78</v>
      </c>
      <c r="M4" s="33" t="s">
        <v>89</v>
      </c>
      <c r="N4" s="33"/>
      <c r="O4" s="33">
        <v>739399</v>
      </c>
      <c r="P4" s="33">
        <v>715397</v>
      </c>
      <c r="Q4" s="95" t="s">
        <v>105</v>
      </c>
      <c r="R4" s="34" t="s">
        <v>95</v>
      </c>
      <c r="S4" s="33" t="s">
        <v>6</v>
      </c>
      <c r="T4" s="35"/>
      <c r="U4" s="48">
        <v>1.34</v>
      </c>
      <c r="V4" s="33" t="s">
        <v>4</v>
      </c>
      <c r="W4" s="91" t="s">
        <v>79</v>
      </c>
      <c r="X4" s="85">
        <v>28</v>
      </c>
      <c r="Y4" s="85">
        <v>28</v>
      </c>
      <c r="Z4" s="85">
        <v>34</v>
      </c>
      <c r="AA4" s="84">
        <v>29</v>
      </c>
      <c r="AB4" s="84">
        <v>29</v>
      </c>
      <c r="AC4" s="84">
        <v>35</v>
      </c>
      <c r="AD4" s="36">
        <v>2</v>
      </c>
      <c r="AE4" s="86">
        <v>16</v>
      </c>
      <c r="AF4" s="87">
        <f t="shared" si="3"/>
        <v>1.6E-2</v>
      </c>
      <c r="AG4" s="36">
        <v>63</v>
      </c>
      <c r="AH4" s="37">
        <f t="shared" ref="AH4:AH7" si="21">$AH$2</f>
        <v>63000</v>
      </c>
      <c r="AI4" s="38">
        <v>3750</v>
      </c>
      <c r="AJ4" s="39">
        <f t="shared" si="4"/>
        <v>0.06</v>
      </c>
      <c r="AK4" s="40" t="s">
        <v>80</v>
      </c>
      <c r="AL4" s="20">
        <f t="shared" si="0"/>
        <v>0.27100000000000002</v>
      </c>
      <c r="AM4" s="39">
        <f t="shared" si="5"/>
        <v>0.46</v>
      </c>
      <c r="AN4" s="39">
        <f t="shared" si="6"/>
        <v>1.86</v>
      </c>
      <c r="AO4" s="41">
        <v>0</v>
      </c>
      <c r="AP4" s="39">
        <f t="shared" si="1"/>
        <v>0</v>
      </c>
      <c r="AQ4" s="41">
        <v>0</v>
      </c>
      <c r="AR4" s="39">
        <f t="shared" si="7"/>
        <v>0</v>
      </c>
      <c r="AS4" s="41">
        <v>0</v>
      </c>
      <c r="AT4" s="39">
        <f t="shared" si="8"/>
        <v>0</v>
      </c>
      <c r="AU4" s="42"/>
      <c r="AV4" s="41">
        <v>0</v>
      </c>
      <c r="AW4" s="39">
        <f t="shared" si="9"/>
        <v>0</v>
      </c>
      <c r="AX4" s="42"/>
      <c r="AY4" s="41">
        <v>0</v>
      </c>
      <c r="AZ4" s="39">
        <f t="shared" si="10"/>
        <v>0</v>
      </c>
      <c r="BA4" s="42"/>
      <c r="BB4" s="41">
        <v>0</v>
      </c>
      <c r="BC4" s="39">
        <f t="shared" si="11"/>
        <v>0</v>
      </c>
      <c r="BD4" s="39">
        <f t="shared" si="12"/>
        <v>0</v>
      </c>
      <c r="BE4" s="39">
        <f t="shared" si="13"/>
        <v>1.34</v>
      </c>
      <c r="BF4" s="43">
        <f t="shared" si="2"/>
        <v>0.21179999999999999</v>
      </c>
      <c r="BG4" s="19">
        <v>1.7</v>
      </c>
      <c r="BH4" s="39">
        <f t="shared" si="14"/>
        <v>2.2200000000000002</v>
      </c>
      <c r="BI4" s="42">
        <v>5.99</v>
      </c>
      <c r="BJ4" s="43">
        <f t="shared" si="15"/>
        <v>0.71619999999999995</v>
      </c>
      <c r="BK4" s="43">
        <f t="shared" si="16"/>
        <v>0.62939999999999996</v>
      </c>
      <c r="BL4" s="19">
        <v>1.7</v>
      </c>
      <c r="BM4" s="44">
        <v>89816</v>
      </c>
      <c r="BN4" s="36">
        <f t="shared" si="17"/>
        <v>0.25</v>
      </c>
      <c r="BO4" s="45">
        <f t="shared" si="18"/>
        <v>22454</v>
      </c>
      <c r="BP4" s="39">
        <f t="shared" si="19"/>
        <v>30088.36</v>
      </c>
      <c r="BQ4" s="39">
        <f t="shared" si="20"/>
        <v>38171.800000000003</v>
      </c>
      <c r="BR4" s="33"/>
      <c r="BS4" s="21" t="s">
        <v>81</v>
      </c>
      <c r="BT4" s="46" t="s">
        <v>3</v>
      </c>
      <c r="BU4" s="46" t="s">
        <v>85</v>
      </c>
    </row>
    <row r="5" spans="1:73" s="46" customFormat="1" ht="99.95" customHeight="1" x14ac:dyDescent="0.25">
      <c r="A5" s="32">
        <v>4</v>
      </c>
      <c r="B5" s="33"/>
      <c r="C5" s="33"/>
      <c r="D5" s="33" t="s">
        <v>86</v>
      </c>
      <c r="E5" s="33"/>
      <c r="F5" s="33" t="s">
        <v>5</v>
      </c>
      <c r="G5" s="33" t="s">
        <v>111</v>
      </c>
      <c r="H5" s="54" t="s">
        <v>77</v>
      </c>
      <c r="I5" s="33" t="s">
        <v>82</v>
      </c>
      <c r="J5" s="54" t="s">
        <v>99</v>
      </c>
      <c r="K5" s="55" t="s">
        <v>84</v>
      </c>
      <c r="L5" s="33" t="s">
        <v>78</v>
      </c>
      <c r="M5" s="33" t="s">
        <v>88</v>
      </c>
      <c r="N5" s="33"/>
      <c r="O5" s="33">
        <v>739399</v>
      </c>
      <c r="P5" s="33">
        <v>715397</v>
      </c>
      <c r="Q5" s="95" t="s">
        <v>106</v>
      </c>
      <c r="R5" s="34" t="s">
        <v>96</v>
      </c>
      <c r="S5" s="33" t="s">
        <v>6</v>
      </c>
      <c r="T5" s="35"/>
      <c r="U5" s="48">
        <v>1.42</v>
      </c>
      <c r="V5" s="33" t="s">
        <v>4</v>
      </c>
      <c r="W5" s="91" t="s">
        <v>79</v>
      </c>
      <c r="X5" s="85">
        <v>28</v>
      </c>
      <c r="Y5" s="85">
        <v>28</v>
      </c>
      <c r="Z5" s="85">
        <v>34</v>
      </c>
      <c r="AA5" s="84">
        <v>29</v>
      </c>
      <c r="AB5" s="84">
        <v>29</v>
      </c>
      <c r="AC5" s="84">
        <v>35</v>
      </c>
      <c r="AD5" s="36">
        <v>2</v>
      </c>
      <c r="AE5" s="86">
        <v>16</v>
      </c>
      <c r="AF5" s="87">
        <f t="shared" si="3"/>
        <v>1.6E-2</v>
      </c>
      <c r="AG5" s="36">
        <v>63</v>
      </c>
      <c r="AH5" s="37">
        <f t="shared" si="21"/>
        <v>63000</v>
      </c>
      <c r="AI5" s="38">
        <v>3750</v>
      </c>
      <c r="AJ5" s="39">
        <f t="shared" si="4"/>
        <v>0.06</v>
      </c>
      <c r="AK5" s="40" t="s">
        <v>80</v>
      </c>
      <c r="AL5" s="20">
        <f t="shared" si="0"/>
        <v>0.27100000000000002</v>
      </c>
      <c r="AM5" s="39">
        <f t="shared" si="5"/>
        <v>0.46</v>
      </c>
      <c r="AN5" s="39">
        <f t="shared" si="6"/>
        <v>1.94</v>
      </c>
      <c r="AO5" s="41">
        <v>0</v>
      </c>
      <c r="AP5" s="39">
        <f t="shared" si="1"/>
        <v>0</v>
      </c>
      <c r="AQ5" s="41">
        <v>0</v>
      </c>
      <c r="AR5" s="39">
        <f t="shared" si="7"/>
        <v>0</v>
      </c>
      <c r="AS5" s="41">
        <v>0</v>
      </c>
      <c r="AT5" s="39">
        <f t="shared" si="8"/>
        <v>0</v>
      </c>
      <c r="AU5" s="42"/>
      <c r="AV5" s="41">
        <v>0</v>
      </c>
      <c r="AW5" s="39">
        <f t="shared" si="9"/>
        <v>0</v>
      </c>
      <c r="AX5" s="42"/>
      <c r="AY5" s="41">
        <v>0</v>
      </c>
      <c r="AZ5" s="39">
        <f t="shared" si="10"/>
        <v>0</v>
      </c>
      <c r="BA5" s="42"/>
      <c r="BB5" s="41">
        <v>0</v>
      </c>
      <c r="BC5" s="39">
        <f t="shared" si="11"/>
        <v>0</v>
      </c>
      <c r="BD5" s="39">
        <f t="shared" si="12"/>
        <v>0</v>
      </c>
      <c r="BE5" s="39">
        <f t="shared" si="13"/>
        <v>1.42</v>
      </c>
      <c r="BF5" s="43">
        <f t="shared" si="2"/>
        <v>0.16470000000000001</v>
      </c>
      <c r="BG5" s="19">
        <v>1.7</v>
      </c>
      <c r="BH5" s="39">
        <f t="shared" si="14"/>
        <v>2.2200000000000002</v>
      </c>
      <c r="BI5" s="42">
        <v>5.99</v>
      </c>
      <c r="BJ5" s="43">
        <f t="shared" si="15"/>
        <v>0.71619999999999995</v>
      </c>
      <c r="BK5" s="43">
        <f t="shared" si="16"/>
        <v>0.62939999999999996</v>
      </c>
      <c r="BL5" s="19">
        <v>1.7</v>
      </c>
      <c r="BM5" s="44">
        <v>89816</v>
      </c>
      <c r="BN5" s="36">
        <f>2/16</f>
        <v>0.13</v>
      </c>
      <c r="BO5" s="47">
        <v>11227</v>
      </c>
      <c r="BP5" s="39">
        <f t="shared" si="19"/>
        <v>15942.34</v>
      </c>
      <c r="BQ5" s="39">
        <f t="shared" si="20"/>
        <v>19085.900000000001</v>
      </c>
      <c r="BR5" s="33"/>
      <c r="BS5" s="21" t="s">
        <v>81</v>
      </c>
      <c r="BT5" s="46" t="s">
        <v>3</v>
      </c>
      <c r="BU5" s="46" t="s">
        <v>85</v>
      </c>
    </row>
    <row r="6" spans="1:73" s="46" customFormat="1" ht="99.95" customHeight="1" x14ac:dyDescent="0.25">
      <c r="A6" s="32">
        <v>5</v>
      </c>
      <c r="B6" s="33"/>
      <c r="C6" s="33"/>
      <c r="D6" s="33" t="s">
        <v>86</v>
      </c>
      <c r="E6" s="33"/>
      <c r="F6" s="33" t="s">
        <v>5</v>
      </c>
      <c r="G6" s="33" t="s">
        <v>112</v>
      </c>
      <c r="H6" s="54" t="s">
        <v>77</v>
      </c>
      <c r="I6" s="33" t="s">
        <v>82</v>
      </c>
      <c r="J6" s="54" t="s">
        <v>99</v>
      </c>
      <c r="K6" s="55" t="s">
        <v>84</v>
      </c>
      <c r="L6" s="33" t="s">
        <v>78</v>
      </c>
      <c r="M6" s="33" t="s">
        <v>89</v>
      </c>
      <c r="N6" s="33"/>
      <c r="O6" s="33">
        <v>739399</v>
      </c>
      <c r="P6" s="33">
        <v>715397</v>
      </c>
      <c r="Q6" s="95" t="s">
        <v>107</v>
      </c>
      <c r="R6" s="34" t="s">
        <v>97</v>
      </c>
      <c r="S6" s="33" t="s">
        <v>6</v>
      </c>
      <c r="T6" s="35"/>
      <c r="U6" s="48">
        <v>1.42</v>
      </c>
      <c r="V6" s="33" t="s">
        <v>4</v>
      </c>
      <c r="W6" s="91" t="s">
        <v>79</v>
      </c>
      <c r="X6" s="85">
        <v>28</v>
      </c>
      <c r="Y6" s="85">
        <v>28</v>
      </c>
      <c r="Z6" s="85">
        <v>34</v>
      </c>
      <c r="AA6" s="84">
        <v>29</v>
      </c>
      <c r="AB6" s="84">
        <v>29</v>
      </c>
      <c r="AC6" s="84">
        <v>35</v>
      </c>
      <c r="AD6" s="36">
        <v>2</v>
      </c>
      <c r="AE6" s="86">
        <v>16</v>
      </c>
      <c r="AF6" s="87">
        <f t="shared" si="3"/>
        <v>1.6E-2</v>
      </c>
      <c r="AG6" s="36">
        <v>63</v>
      </c>
      <c r="AH6" s="37">
        <f t="shared" si="21"/>
        <v>63000</v>
      </c>
      <c r="AI6" s="38">
        <v>3750</v>
      </c>
      <c r="AJ6" s="39">
        <f t="shared" si="4"/>
        <v>0.06</v>
      </c>
      <c r="AK6" s="40" t="s">
        <v>80</v>
      </c>
      <c r="AL6" s="20">
        <f t="shared" si="0"/>
        <v>0.27100000000000002</v>
      </c>
      <c r="AM6" s="39">
        <f t="shared" si="5"/>
        <v>0.46</v>
      </c>
      <c r="AN6" s="39">
        <f t="shared" si="6"/>
        <v>1.94</v>
      </c>
      <c r="AO6" s="41">
        <v>0</v>
      </c>
      <c r="AP6" s="39">
        <f t="shared" si="1"/>
        <v>0</v>
      </c>
      <c r="AQ6" s="41">
        <v>0</v>
      </c>
      <c r="AR6" s="39">
        <f t="shared" si="7"/>
        <v>0</v>
      </c>
      <c r="AS6" s="41">
        <v>0</v>
      </c>
      <c r="AT6" s="39">
        <f t="shared" si="8"/>
        <v>0</v>
      </c>
      <c r="AU6" s="42"/>
      <c r="AV6" s="41">
        <v>0</v>
      </c>
      <c r="AW6" s="39">
        <f t="shared" si="9"/>
        <v>0</v>
      </c>
      <c r="AX6" s="42"/>
      <c r="AY6" s="41">
        <v>0</v>
      </c>
      <c r="AZ6" s="39">
        <f t="shared" si="10"/>
        <v>0</v>
      </c>
      <c r="BA6" s="42"/>
      <c r="BB6" s="41">
        <v>0</v>
      </c>
      <c r="BC6" s="39">
        <f t="shared" si="11"/>
        <v>0</v>
      </c>
      <c r="BD6" s="39">
        <f t="shared" si="12"/>
        <v>0</v>
      </c>
      <c r="BE6" s="39">
        <f t="shared" si="13"/>
        <v>1.42</v>
      </c>
      <c r="BF6" s="43">
        <f t="shared" si="2"/>
        <v>0.16470000000000001</v>
      </c>
      <c r="BG6" s="19">
        <v>1.7</v>
      </c>
      <c r="BH6" s="39">
        <f t="shared" si="14"/>
        <v>2.2200000000000002</v>
      </c>
      <c r="BI6" s="42">
        <v>5.99</v>
      </c>
      <c r="BJ6" s="43">
        <f t="shared" si="15"/>
        <v>0.71619999999999995</v>
      </c>
      <c r="BK6" s="43">
        <f t="shared" si="16"/>
        <v>0.62939999999999996</v>
      </c>
      <c r="BL6" s="19">
        <v>1.7</v>
      </c>
      <c r="BM6" s="44">
        <v>89816</v>
      </c>
      <c r="BN6" s="36">
        <f>2/16</f>
        <v>0.13</v>
      </c>
      <c r="BO6" s="47">
        <v>11227</v>
      </c>
      <c r="BP6" s="39">
        <f t="shared" si="19"/>
        <v>15942.34</v>
      </c>
      <c r="BQ6" s="39">
        <f t="shared" si="20"/>
        <v>19085.900000000001</v>
      </c>
      <c r="BR6" s="33"/>
      <c r="BS6" s="21" t="s">
        <v>81</v>
      </c>
      <c r="BT6" s="46" t="s">
        <v>3</v>
      </c>
      <c r="BU6" s="46" t="s">
        <v>85</v>
      </c>
    </row>
    <row r="7" spans="1:73" s="83" customFormat="1" ht="133.5" customHeight="1" x14ac:dyDescent="0.25">
      <c r="A7" s="63">
        <v>6</v>
      </c>
      <c r="B7" s="63"/>
      <c r="C7" s="63"/>
      <c r="D7" s="63" t="s">
        <v>86</v>
      </c>
      <c r="E7" s="63"/>
      <c r="F7" s="63" t="s">
        <v>5</v>
      </c>
      <c r="G7" s="63" t="s">
        <v>77</v>
      </c>
      <c r="H7" s="64" t="s">
        <v>77</v>
      </c>
      <c r="I7" s="63" t="s">
        <v>102</v>
      </c>
      <c r="J7" s="64" t="s">
        <v>100</v>
      </c>
      <c r="K7" s="65" t="s">
        <v>84</v>
      </c>
      <c r="L7" s="63" t="s">
        <v>78</v>
      </c>
      <c r="M7" s="93" t="s">
        <v>101</v>
      </c>
      <c r="N7" s="63"/>
      <c r="O7" s="33">
        <v>739399</v>
      </c>
      <c r="P7" s="33">
        <v>715397</v>
      </c>
      <c r="Q7" s="95" t="s">
        <v>108</v>
      </c>
      <c r="R7" s="66"/>
      <c r="S7" s="63" t="s">
        <v>91</v>
      </c>
      <c r="T7" s="67"/>
      <c r="U7" s="68">
        <v>22.72</v>
      </c>
      <c r="V7" s="63" t="s">
        <v>4</v>
      </c>
      <c r="W7" s="92" t="s">
        <v>79</v>
      </c>
      <c r="X7" s="88">
        <v>28</v>
      </c>
      <c r="Y7" s="88">
        <v>28</v>
      </c>
      <c r="Z7" s="88">
        <v>34</v>
      </c>
      <c r="AA7" s="89">
        <v>29</v>
      </c>
      <c r="AB7" s="89">
        <v>29</v>
      </c>
      <c r="AC7" s="89">
        <v>35</v>
      </c>
      <c r="AD7" s="69">
        <v>5</v>
      </c>
      <c r="AE7" s="70">
        <v>1</v>
      </c>
      <c r="AF7" s="71">
        <f t="shared" ref="AF7" si="22">IF(AA7="","",AA7*AB7*AC7/1000000)</f>
        <v>2.9000000000000001E-2</v>
      </c>
      <c r="AG7" s="69">
        <v>63</v>
      </c>
      <c r="AH7" s="72">
        <f t="shared" si="21"/>
        <v>63000</v>
      </c>
      <c r="AI7" s="73"/>
      <c r="AJ7" s="74"/>
      <c r="AK7" s="40" t="s">
        <v>80</v>
      </c>
      <c r="AL7" s="75"/>
      <c r="AM7" s="74"/>
      <c r="AN7" s="74"/>
      <c r="AO7" s="76"/>
      <c r="AP7" s="74"/>
      <c r="AQ7" s="76"/>
      <c r="AR7" s="74"/>
      <c r="AS7" s="76"/>
      <c r="AT7" s="74"/>
      <c r="AU7" s="77"/>
      <c r="AV7" s="76"/>
      <c r="AW7" s="74"/>
      <c r="AX7" s="77"/>
      <c r="AY7" s="76"/>
      <c r="AZ7" s="74"/>
      <c r="BA7" s="77"/>
      <c r="BB7" s="76"/>
      <c r="BC7" s="74"/>
      <c r="BD7" s="74"/>
      <c r="BE7" s="74">
        <f t="shared" ref="BE7" si="23">IF(ISERROR(U7+BD7),"",U7+BD7)</f>
        <v>22.72</v>
      </c>
      <c r="BF7" s="78">
        <f t="shared" ref="BF7" si="24">IF(ISERROR((BG7-BE7)/BG7),"",(BG7-BE7)/BG7)</f>
        <v>0.16470000000000001</v>
      </c>
      <c r="BG7" s="79">
        <f>1.7*16</f>
        <v>27.2</v>
      </c>
      <c r="BH7" s="74">
        <f t="shared" ref="BH7" si="25">IF(ISERROR(AJ7+AM7+BG7),"",AJ7+AM7+BG7)</f>
        <v>27.2</v>
      </c>
      <c r="BI7" s="77"/>
      <c r="BJ7" s="78" t="str">
        <f>IF(ISERROR((BI7-BG7)/BI7),"",(BI7-BG7)/BI7)</f>
        <v/>
      </c>
      <c r="BK7" s="78" t="str">
        <f t="shared" ref="BK7" si="26">IF(ISERROR((BI7-BH7)/BI7),"",(BI7-BH7)/BI7)</f>
        <v/>
      </c>
      <c r="BL7" s="79">
        <f>1.7*16</f>
        <v>27.2</v>
      </c>
      <c r="BM7" s="80">
        <v>89816</v>
      </c>
      <c r="BN7" s="69">
        <f>2/16</f>
        <v>0.13</v>
      </c>
      <c r="BO7" s="81">
        <v>5614</v>
      </c>
      <c r="BP7" s="74">
        <f t="shared" ref="BP7" si="27">IF(ISERROR(BE7*BO7),"",BE7*BO7)</f>
        <v>127550.08</v>
      </c>
      <c r="BQ7" s="74">
        <f t="shared" ref="BQ7" si="28">IF(ISERROR(BG7*BO7),"",BG7*BO7)</f>
        <v>152700.79999999999</v>
      </c>
      <c r="BR7" s="63"/>
      <c r="BS7" s="82" t="s">
        <v>81</v>
      </c>
      <c r="BT7" s="83" t="s">
        <v>3</v>
      </c>
      <c r="BU7" s="83" t="s">
        <v>85</v>
      </c>
    </row>
  </sheetData>
  <sheetProtection insertRows="0" deleteRows="0" sort="0"/>
  <protectedRanges>
    <protectedRange sqref="AM2:BF7 BJ2:BK7 L2:O6 N7:O7 L7 BH2:BH7 AD7:AH7 AJ2:AJ7 A2:J7 AF2:AH6 R2:W7" name="Range1"/>
    <protectedRange sqref="X2:Z7 AB2:AE6 AB7:AC7" name="Range1_2"/>
    <protectedRange sqref="AI2:AI7" name="Range1_3"/>
    <protectedRange sqref="AK2:AL7" name="Range1_4"/>
    <protectedRange sqref="BI2:BI7" name="Range1_5"/>
    <protectedRange sqref="BM2:BN7" name="Range1_6"/>
    <protectedRange sqref="K2:K7" name="Range1_1"/>
    <protectedRange sqref="P2:P7" name="Range1_8"/>
    <protectedRange sqref="Q2:Q7" name="Range1_3_1_1_1_1"/>
  </protectedRanges>
  <phoneticPr fontId="16" type="noConversion"/>
  <dataValidations count="1">
    <dataValidation type="list" allowBlank="1" showInputMessage="1" showErrorMessage="1" sqref="V2:V7 BS2:BU7 D2:F7" xr:uid="{B12BB014-14AC-453B-AA44-2CADCBEE0D59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2026-03-03T07:01:47Z</dcterms:modified>
</cp:coreProperties>
</file>