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9EC086D4-B5BF-42B1-8597-3B7EB11FC65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mmitment" sheetId="7" r:id="rId1"/>
    <sheet name="Item" sheetId="8" r:id="rId2"/>
    <sheet name="CCD" sheetId="9" r:id="rId3"/>
    <sheet name="CCF" sheetId="10" r:id="rId4"/>
    <sheet name="ValueSelection" sheetId="6" r:id="rId5"/>
    <sheet name="Data" sheetId="3" r:id="rId6"/>
    <sheet name="projection" sheetId="1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5" hidden="1">Data!$B$1:$S$1</definedName>
    <definedName name="_xlnm._FilterDatabase" localSheetId="4" hidden="1">ValueSelection!$D$1:$L$294</definedName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ssortedSKU_Range">[4]Mapping!$J$2:$J$3</definedName>
    <definedName name="BIG_IDEAS">'[2]x-Lists'!$AU$2:$AU$17</definedName>
    <definedName name="bigidea">[5]Lists!$I$6:$I$29</definedName>
    <definedName name="Branded">[5]Lists!$F$6:$F$38</definedName>
    <definedName name="brands">'[3]other data'!$K$2:$K$48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[6]Sheet1!$DW$2:$DW$3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[6]Sheet1!$EH$2:$EH$3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Cycle">[5]Lists!$E$6:$E$30</definedName>
    <definedName name="d">[7]Mapping!$AR$2:$AR$84</definedName>
    <definedName name="_xlnm.Database">'[2]x-Lists'!$A$2:$A$9</definedName>
    <definedName name="dealPricing_Range">[4]Mapping!$BD$2:$BD$3</definedName>
    <definedName name="den">[5]Lists!$L$6:$L$29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[6]Sheet1!$EC$2:$EC$3</definedName>
    <definedName name="FOBPORT">'[2]x-imports'!$C$2:$C$40</definedName>
    <definedName name="FREIGHT">'[2]x-Lists'!$I$2:$I$5</definedName>
    <definedName name="FreightTerm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KD">[6]Sheet1!$DS$2:$DS$2</definedName>
    <definedName name="LicensedProduct_Range">[4]Mapping!$AF$2:$AF$3</definedName>
    <definedName name="LIFESTYLE">'[2]x-Lists'!$T$2:$T$5</definedName>
    <definedName name="lnk">[8]Sheet1!$A$2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ORDERTYPE">'[3]other data'!$AN$2:$AN$6</definedName>
    <definedName name="OTB">'[3]other data'!$R$2:$R$14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ayTerms">#REF!</definedName>
    <definedName name="PO_BUY_TYPE">'[2]x-Lists'!$W$2:$W$5</definedName>
    <definedName name="po_type">'[3]other data'!$AU$2:$AU$11</definedName>
    <definedName name="PORT_IFF" localSheetId="2">[9]a!$A$10:$B$35</definedName>
    <definedName name="PORT_IFF">[10]a!$A$10:$B$35</definedName>
    <definedName name="POtype">#REF!</definedName>
    <definedName name="Preticketed_Range">[4]Mapping!$H$2:$H$3</definedName>
    <definedName name="QSFOB">[11]Q1!$C$38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[4]Mapping!$BF$2:$BF$3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WAREHOUSE">'[3]other data'!$BL$2:$BL$24</definedName>
    <definedName name="WEB_SIZE_CHART">'[2]x-Lists'!$X$2:$X$46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2" i="8" l="1"/>
  <c r="BH12" i="8"/>
  <c r="BB12" i="8"/>
  <c r="AY12" i="8"/>
  <c r="AS12" i="8"/>
  <c r="AQ12" i="8"/>
  <c r="AO12" i="8"/>
  <c r="AM12" i="8"/>
  <c r="AD12" i="8"/>
  <c r="AE12" i="8" s="1"/>
  <c r="BL11" i="8"/>
  <c r="BH11" i="8"/>
  <c r="BB11" i="8"/>
  <c r="AY11" i="8"/>
  <c r="AS11" i="8"/>
  <c r="AQ11" i="8"/>
  <c r="AO11" i="8"/>
  <c r="AM11" i="8"/>
  <c r="AD11" i="8"/>
  <c r="AE11" i="8" s="1"/>
  <c r="AJ11" i="8"/>
  <c r="BL10" i="8"/>
  <c r="BH10" i="8"/>
  <c r="BB10" i="8"/>
  <c r="AY10" i="8"/>
  <c r="AS10" i="8"/>
  <c r="AQ10" i="8"/>
  <c r="AO10" i="8"/>
  <c r="AM10" i="8"/>
  <c r="AD10" i="8"/>
  <c r="AE10" i="8" s="1"/>
  <c r="AG10" i="8" s="1"/>
  <c r="BL9" i="8"/>
  <c r="BH9" i="8"/>
  <c r="BB9" i="8"/>
  <c r="AY9" i="8"/>
  <c r="AS9" i="8"/>
  <c r="AQ9" i="8"/>
  <c r="AO9" i="8"/>
  <c r="AM9" i="8"/>
  <c r="AD9" i="8"/>
  <c r="AE9" i="8" s="1"/>
  <c r="AJ9" i="8"/>
  <c r="BL8" i="8"/>
  <c r="BH8" i="8"/>
  <c r="BB8" i="8"/>
  <c r="AY8" i="8"/>
  <c r="AS8" i="8"/>
  <c r="AQ8" i="8"/>
  <c r="AO8" i="8"/>
  <c r="AM8" i="8"/>
  <c r="AD8" i="8"/>
  <c r="AE8" i="8" s="1"/>
  <c r="AJ8" i="8"/>
  <c r="BL7" i="8"/>
  <c r="BH7" i="8"/>
  <c r="BB7" i="8"/>
  <c r="AY7" i="8"/>
  <c r="AS7" i="8"/>
  <c r="AQ7" i="8"/>
  <c r="AO7" i="8"/>
  <c r="AM7" i="8"/>
  <c r="AD7" i="8"/>
  <c r="AE7" i="8" s="1"/>
  <c r="AG7" i="8" s="1"/>
  <c r="AJ7" i="8"/>
  <c r="BL6" i="8"/>
  <c r="BH6" i="8"/>
  <c r="BB6" i="8"/>
  <c r="AY6" i="8"/>
  <c r="AS6" i="8"/>
  <c r="AQ6" i="8"/>
  <c r="AO6" i="8"/>
  <c r="AM6" i="8"/>
  <c r="AD6" i="8"/>
  <c r="AE6" i="8" s="1"/>
  <c r="AJ6" i="8"/>
  <c r="AK7" i="8" l="1"/>
  <c r="AG11" i="8"/>
  <c r="AK11" i="8" s="1"/>
  <c r="AU11" i="8"/>
  <c r="AV11" i="8" s="1"/>
  <c r="BC11" i="8" s="1"/>
  <c r="BC12" i="8"/>
  <c r="AG12" i="8"/>
  <c r="AU12" i="8"/>
  <c r="AV12" i="8" s="1"/>
  <c r="AU10" i="8"/>
  <c r="AV10" i="8" s="1"/>
  <c r="BC10" i="8" s="1"/>
  <c r="AJ12" i="8"/>
  <c r="AJ10" i="8"/>
  <c r="AK10" i="8" s="1"/>
  <c r="AU6" i="8"/>
  <c r="AV6" i="8" s="1"/>
  <c r="AG6" i="8"/>
  <c r="AK6" i="8" s="1"/>
  <c r="AG9" i="8"/>
  <c r="AK9" i="8" s="1"/>
  <c r="AU9" i="8"/>
  <c r="AV9" i="8" s="1"/>
  <c r="BC9" i="8" s="1"/>
  <c r="BC6" i="8"/>
  <c r="AG8" i="8"/>
  <c r="AK8" i="8" s="1"/>
  <c r="AU8" i="8"/>
  <c r="AV8" i="8" s="1"/>
  <c r="BC8" i="8" s="1"/>
  <c r="AU7" i="8"/>
  <c r="AV7" i="8" s="1"/>
  <c r="BC7" i="8" s="1"/>
  <c r="BD7" i="8" s="1"/>
  <c r="BD10" i="8" l="1"/>
  <c r="AK12" i="8"/>
  <c r="BD12" i="8" s="1"/>
  <c r="BE12" i="8" s="1"/>
  <c r="BD9" i="8"/>
  <c r="BK9" i="8" s="1"/>
  <c r="BD6" i="8"/>
  <c r="BK6" i="8" s="1"/>
  <c r="BE10" i="8"/>
  <c r="BK10" i="8"/>
  <c r="BD11" i="8"/>
  <c r="BD8" i="8"/>
  <c r="BE9" i="8"/>
  <c r="BE7" i="8"/>
  <c r="BK7" i="8"/>
  <c r="BK12" i="8" l="1"/>
  <c r="BE6" i="8"/>
  <c r="BE11" i="8"/>
  <c r="BK11" i="8"/>
  <c r="BE8" i="8"/>
  <c r="BK8" i="8"/>
  <c r="BL5" i="8" l="1"/>
  <c r="BH5" i="8"/>
  <c r="BB5" i="8"/>
  <c r="AY5" i="8"/>
  <c r="AS5" i="8"/>
  <c r="AQ5" i="8"/>
  <c r="AO5" i="8"/>
  <c r="AM5" i="8"/>
  <c r="AD5" i="8"/>
  <c r="AE5" i="8" s="1"/>
  <c r="BL4" i="8"/>
  <c r="BH4" i="8"/>
  <c r="BB4" i="8"/>
  <c r="AY4" i="8"/>
  <c r="AS4" i="8"/>
  <c r="AQ4" i="8"/>
  <c r="AO4" i="8"/>
  <c r="AM4" i="8"/>
  <c r="AD4" i="8"/>
  <c r="AE4" i="8" s="1"/>
  <c r="AJ4" i="8"/>
  <c r="BL3" i="8"/>
  <c r="BH3" i="8"/>
  <c r="BB3" i="8"/>
  <c r="AY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S2" i="8"/>
  <c r="AQ2" i="8"/>
  <c r="AO2" i="8"/>
  <c r="AM2" i="8"/>
  <c r="AD2" i="8"/>
  <c r="AE2" i="8" s="1"/>
  <c r="AU2" i="8" s="1"/>
  <c r="AV2" i="8" s="1"/>
  <c r="AG2" i="8" l="1"/>
  <c r="AG4" i="8"/>
  <c r="AK4" i="8" s="1"/>
  <c r="AU4" i="8"/>
  <c r="AV4" i="8" s="1"/>
  <c r="BC4" i="8" s="1"/>
  <c r="AK3" i="8"/>
  <c r="BC2" i="8"/>
  <c r="AG5" i="8"/>
  <c r="AU5" i="8"/>
  <c r="AV5" i="8" s="1"/>
  <c r="BC5" i="8" s="1"/>
  <c r="AJ5" i="8"/>
  <c r="AJ2" i="8"/>
  <c r="AK2" i="8" s="1"/>
  <c r="BD2" i="8" s="1"/>
  <c r="AU3" i="8"/>
  <c r="AV3" i="8" s="1"/>
  <c r="BC3" i="8" s="1"/>
  <c r="AK5" i="8" l="1"/>
  <c r="BD5" i="8" s="1"/>
  <c r="BK2" i="8"/>
  <c r="BE2" i="8"/>
  <c r="BD3" i="8"/>
  <c r="BD4" i="8"/>
  <c r="BK3" i="8" l="1"/>
  <c r="BE3" i="8"/>
  <c r="BE4" i="8"/>
  <c r="BK4" i="8"/>
  <c r="BE5" i="8"/>
  <c r="BK5" i="8"/>
  <c r="U1" i="11" l="1"/>
  <c r="T1" i="11"/>
  <c r="S1" i="11"/>
  <c r="R1" i="11"/>
  <c r="Q1" i="11"/>
  <c r="P1" i="11"/>
  <c r="O1" i="11"/>
  <c r="N1" i="11"/>
  <c r="L7" i="10" l="1"/>
  <c r="K7" i="10"/>
  <c r="J7" i="10"/>
  <c r="L6" i="10"/>
  <c r="K6" i="10"/>
  <c r="J6" i="10"/>
  <c r="H97" i="9"/>
  <c r="I7" i="10" s="1"/>
  <c r="F7" i="10" s="1"/>
  <c r="B97" i="9"/>
  <c r="I6" i="10" s="1"/>
  <c r="F6" i="10" s="1"/>
  <c r="Q87" i="9"/>
  <c r="P87" i="9"/>
  <c r="O87" i="9"/>
  <c r="E87" i="9"/>
  <c r="D87" i="9"/>
  <c r="Q84" i="9"/>
  <c r="P84" i="9"/>
  <c r="O84" i="9"/>
  <c r="N84" i="9"/>
  <c r="N87" i="9" s="1"/>
  <c r="K84" i="9"/>
  <c r="K87" i="9" s="1"/>
  <c r="J84" i="9"/>
  <c r="J87" i="9" s="1"/>
  <c r="I84" i="9"/>
  <c r="H84" i="9"/>
  <c r="H87" i="9" s="1"/>
  <c r="F84" i="9"/>
  <c r="F87" i="9" s="1"/>
  <c r="E84" i="9"/>
  <c r="D84" i="9"/>
  <c r="B84" i="9"/>
  <c r="H83" i="9"/>
  <c r="B83" i="9"/>
  <c r="B87" i="9" s="1"/>
  <c r="L82" i="9"/>
  <c r="I82" i="9"/>
  <c r="I87" i="9" s="1"/>
  <c r="F82" i="9"/>
  <c r="C82" i="9"/>
  <c r="Q80" i="9"/>
  <c r="H79" i="9"/>
  <c r="B79" i="9"/>
  <c r="H71" i="9"/>
  <c r="B71" i="9"/>
  <c r="H67" i="9"/>
  <c r="B67" i="9"/>
  <c r="L65" i="9"/>
  <c r="I65" i="9"/>
  <c r="F65" i="9"/>
  <c r="C65" i="9"/>
  <c r="H63" i="9"/>
  <c r="B63" i="9"/>
  <c r="P61" i="9"/>
  <c r="N61" i="9"/>
  <c r="L61" i="9"/>
  <c r="K61" i="9"/>
  <c r="J61" i="9"/>
  <c r="I61" i="9"/>
  <c r="H61" i="9"/>
  <c r="F61" i="9"/>
  <c r="E61" i="9"/>
  <c r="D61" i="9"/>
  <c r="D80" i="9" s="1"/>
  <c r="C61" i="9"/>
  <c r="B61" i="9"/>
  <c r="P57" i="9"/>
  <c r="O57" i="9"/>
  <c r="N57" i="9"/>
  <c r="L57" i="9"/>
  <c r="K57" i="9"/>
  <c r="I57" i="9"/>
  <c r="H57" i="9"/>
  <c r="F57" i="9"/>
  <c r="E57" i="9"/>
  <c r="C57" i="9"/>
  <c r="C80" i="9" s="1"/>
  <c r="B57" i="9"/>
  <c r="K56" i="9"/>
  <c r="E56" i="9"/>
  <c r="P53" i="9"/>
  <c r="P80" i="9" s="1"/>
  <c r="O53" i="9"/>
  <c r="L53" i="9"/>
  <c r="K53" i="9"/>
  <c r="J53" i="9"/>
  <c r="I53" i="9"/>
  <c r="H53" i="9"/>
  <c r="F53" i="9"/>
  <c r="F80" i="9" s="1"/>
  <c r="E53" i="9"/>
  <c r="E80" i="9" s="1"/>
  <c r="D53" i="9"/>
  <c r="C53" i="9"/>
  <c r="B53" i="9"/>
  <c r="B80" i="9" s="1"/>
  <c r="Q49" i="9"/>
  <c r="P49" i="9"/>
  <c r="O49" i="9"/>
  <c r="O80" i="9" s="1"/>
  <c r="N49" i="9"/>
  <c r="N80" i="9" s="1"/>
  <c r="L49" i="9"/>
  <c r="L80" i="9" s="1"/>
  <c r="K49" i="9"/>
  <c r="K80" i="9" s="1"/>
  <c r="J49" i="9"/>
  <c r="J80" i="9" s="1"/>
  <c r="I49" i="9"/>
  <c r="I80" i="9" s="1"/>
  <c r="H49" i="9"/>
  <c r="H80" i="9" s="1"/>
  <c r="F49" i="9"/>
  <c r="E49" i="9"/>
  <c r="D49" i="9"/>
  <c r="C49" i="9"/>
  <c r="B49" i="9"/>
  <c r="J45" i="9"/>
  <c r="J81" i="9" s="1"/>
  <c r="J88" i="9" s="1"/>
  <c r="P44" i="9"/>
  <c r="O44" i="9"/>
  <c r="N44" i="9"/>
  <c r="L44" i="9"/>
  <c r="K44" i="9"/>
  <c r="K45" i="9" s="1"/>
  <c r="K81" i="9" s="1"/>
  <c r="J44" i="9"/>
  <c r="I44" i="9"/>
  <c r="F44" i="9"/>
  <c r="E44" i="9"/>
  <c r="D44" i="9"/>
  <c r="C44" i="9"/>
  <c r="H43" i="9"/>
  <c r="H44" i="9" s="1"/>
  <c r="B43" i="9"/>
  <c r="B44" i="9" s="1"/>
  <c r="O40" i="9"/>
  <c r="N40" i="9"/>
  <c r="L40" i="9"/>
  <c r="K40" i="9"/>
  <c r="J40" i="9"/>
  <c r="I40" i="9"/>
  <c r="H40" i="9"/>
  <c r="F40" i="9"/>
  <c r="E40" i="9"/>
  <c r="D40" i="9"/>
  <c r="C40" i="9"/>
  <c r="B40" i="9"/>
  <c r="P39" i="9"/>
  <c r="P40" i="9" s="1"/>
  <c r="O39" i="9"/>
  <c r="N39" i="9"/>
  <c r="L36" i="9"/>
  <c r="K36" i="9"/>
  <c r="J36" i="9"/>
  <c r="I36" i="9"/>
  <c r="H36" i="9"/>
  <c r="F36" i="9"/>
  <c r="E36" i="9"/>
  <c r="D36" i="9"/>
  <c r="C36" i="9"/>
  <c r="B36" i="9"/>
  <c r="P32" i="9"/>
  <c r="O32" i="9"/>
  <c r="N32" i="9"/>
  <c r="L32" i="9"/>
  <c r="K32" i="9"/>
  <c r="J32" i="9"/>
  <c r="I32" i="9"/>
  <c r="H32" i="9"/>
  <c r="F32" i="9"/>
  <c r="E32" i="9"/>
  <c r="D32" i="9"/>
  <c r="C32" i="9"/>
  <c r="B32" i="9"/>
  <c r="N31" i="9"/>
  <c r="P28" i="9"/>
  <c r="O28" i="9"/>
  <c r="L28" i="9"/>
  <c r="K28" i="9"/>
  <c r="J28" i="9"/>
  <c r="I28" i="9"/>
  <c r="H28" i="9"/>
  <c r="F28" i="9"/>
  <c r="E28" i="9"/>
  <c r="D28" i="9"/>
  <c r="C28" i="9"/>
  <c r="B28" i="9"/>
  <c r="P27" i="9"/>
  <c r="O27" i="9"/>
  <c r="N27" i="9"/>
  <c r="N26" i="9"/>
  <c r="N28" i="9" s="1"/>
  <c r="P24" i="9"/>
  <c r="P45" i="9" s="1"/>
  <c r="O24" i="9"/>
  <c r="O45" i="9" s="1"/>
  <c r="N24" i="9"/>
  <c r="N45" i="9" s="1"/>
  <c r="N81" i="9" s="1"/>
  <c r="N88" i="9" s="1"/>
  <c r="L24" i="9"/>
  <c r="L45" i="9" s="1"/>
  <c r="L81" i="9" s="1"/>
  <c r="I24" i="9"/>
  <c r="H24" i="9"/>
  <c r="F24" i="9"/>
  <c r="C24" i="9"/>
  <c r="B24" i="9"/>
  <c r="P20" i="9"/>
  <c r="O20" i="9"/>
  <c r="N20" i="9"/>
  <c r="L20" i="9"/>
  <c r="K20" i="9"/>
  <c r="J20" i="9"/>
  <c r="I20" i="9"/>
  <c r="H20" i="9"/>
  <c r="E20" i="9"/>
  <c r="L19" i="9"/>
  <c r="J19" i="9"/>
  <c r="I19" i="9"/>
  <c r="H19" i="9"/>
  <c r="F19" i="9"/>
  <c r="F20" i="9" s="1"/>
  <c r="D19" i="9"/>
  <c r="D20" i="9" s="1"/>
  <c r="C19" i="9"/>
  <c r="C20" i="9" s="1"/>
  <c r="B19" i="9"/>
  <c r="B20" i="9" s="1"/>
  <c r="P16" i="9"/>
  <c r="O16" i="9"/>
  <c r="N16" i="9"/>
  <c r="L16" i="9"/>
  <c r="K16" i="9"/>
  <c r="J16" i="9"/>
  <c r="I16" i="9"/>
  <c r="I45" i="9" s="1"/>
  <c r="I81" i="9" s="1"/>
  <c r="I88" i="9" s="1"/>
  <c r="H16" i="9"/>
  <c r="F16" i="9"/>
  <c r="F45" i="9" s="1"/>
  <c r="F81" i="9" s="1"/>
  <c r="E16" i="9"/>
  <c r="E45" i="9" s="1"/>
  <c r="E81" i="9" s="1"/>
  <c r="E88" i="9" s="1"/>
  <c r="Q15" i="9"/>
  <c r="L15" i="9"/>
  <c r="K15" i="9"/>
  <c r="J15" i="9"/>
  <c r="I15" i="9"/>
  <c r="H15" i="9"/>
  <c r="F15" i="9"/>
  <c r="E15" i="9"/>
  <c r="D15" i="9"/>
  <c r="C15" i="9"/>
  <c r="B15" i="9"/>
  <c r="Q14" i="9"/>
  <c r="Q16" i="9" s="1"/>
  <c r="Q45" i="9" s="1"/>
  <c r="Q81" i="9" s="1"/>
  <c r="Q88" i="9" s="1"/>
  <c r="J14" i="9"/>
  <c r="I14" i="9"/>
  <c r="H14" i="9"/>
  <c r="D14" i="9"/>
  <c r="D16" i="9" s="1"/>
  <c r="D45" i="9" s="1"/>
  <c r="D81" i="9" s="1"/>
  <c r="D88" i="9" s="1"/>
  <c r="C14" i="9"/>
  <c r="C16" i="9" s="1"/>
  <c r="B14" i="9"/>
  <c r="B16" i="9" s="1"/>
  <c r="D90" i="9" l="1"/>
  <c r="D91" i="9" s="1"/>
  <c r="D89" i="9"/>
  <c r="J90" i="9"/>
  <c r="J91" i="9" s="1"/>
  <c r="J89" i="9"/>
  <c r="N90" i="9"/>
  <c r="N91" i="9" s="1"/>
  <c r="N89" i="9"/>
  <c r="O81" i="9"/>
  <c r="O88" i="9" s="1"/>
  <c r="P81" i="9"/>
  <c r="P88" i="9" s="1"/>
  <c r="Q90" i="9"/>
  <c r="Q91" i="9" s="1"/>
  <c r="Q89" i="9"/>
  <c r="E89" i="9"/>
  <c r="E90" i="9"/>
  <c r="E91" i="9" s="1"/>
  <c r="F88" i="9"/>
  <c r="H45" i="9"/>
  <c r="H81" i="9" s="1"/>
  <c r="H88" i="9" s="1"/>
  <c r="I90" i="9"/>
  <c r="I91" i="9" s="1"/>
  <c r="I89" i="9"/>
  <c r="K88" i="9"/>
  <c r="B45" i="9"/>
  <c r="B81" i="9" s="1"/>
  <c r="B88" i="9" s="1"/>
  <c r="C45" i="9"/>
  <c r="C81" i="9" s="1"/>
  <c r="L84" i="9"/>
  <c r="L87" i="9" s="1"/>
  <c r="L88" i="9" s="1"/>
  <c r="C84" i="9"/>
  <c r="C87" i="9" s="1"/>
  <c r="L89" i="9" l="1"/>
  <c r="L90" i="9"/>
  <c r="L91" i="9" s="1"/>
  <c r="O90" i="9"/>
  <c r="O91" i="9" s="1"/>
  <c r="O89" i="9"/>
  <c r="K89" i="9"/>
  <c r="K90" i="9"/>
  <c r="K91" i="9" s="1"/>
  <c r="C88" i="9"/>
  <c r="P89" i="9"/>
  <c r="P90" i="9"/>
  <c r="P91" i="9" s="1"/>
  <c r="H90" i="9"/>
  <c r="H89" i="9"/>
  <c r="B89" i="9"/>
  <c r="B90" i="9"/>
  <c r="F89" i="9"/>
  <c r="F90" i="9"/>
  <c r="F91" i="9" s="1"/>
  <c r="D8" i="7"/>
  <c r="H91" i="9" l="1"/>
  <c r="H92" i="9"/>
  <c r="H93" i="9" s="1"/>
  <c r="C90" i="9"/>
  <c r="C91" i="9" s="1"/>
  <c r="C89" i="9"/>
  <c r="B91" i="9"/>
  <c r="B92" i="9"/>
  <c r="B93" i="9" s="1"/>
  <c r="D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8F2E1E73-F12B-48E1-A7CF-BE9CB8F910B6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807A0E8A-12F2-4BFC-BD49-97DAA905663D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7" authorId="0" shapeId="0" xr:uid="{B8B6301C-B53E-4A34-9F48-DD8CCFEB7482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ValueSelection</t>
        </r>
      </text>
    </comment>
    <comment ref="C10" authorId="0" shapeId="0" xr:uid="{B3A8DE16-A78C-4FFD-AE79-7ACBAB08DA57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mm/dd/yyyy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童晓梅</author>
    <author>tongxiaomei</author>
    <author>张珺</author>
    <author>作者</author>
  </authors>
  <commentList>
    <comment ref="C15" authorId="0" shapeId="0" xr:uid="{FEDDA156-A534-4B08-956E-DD526542D0C7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21*27</t>
        </r>
        <r>
          <rPr>
            <sz val="9"/>
            <color indexed="81"/>
            <rFont val="宋体"/>
            <family val="3"/>
            <charset val="134"/>
          </rPr>
          <t>--1"</t>
        </r>
      </text>
    </comment>
    <comment ref="E15" authorId="1" shapeId="0" xr:uid="{DF568BA8-C363-44D4-BC60-1C8E78965D0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床单：</t>
        </r>
        <r>
          <rPr>
            <sz val="9"/>
            <color indexed="81"/>
            <rFont val="Tahoma"/>
            <family val="2"/>
          </rPr>
          <t xml:space="preserve">  92*107.5
</t>
        </r>
        <r>
          <rPr>
            <sz val="9"/>
            <color indexed="81"/>
            <rFont val="宋体"/>
            <family val="3"/>
            <charset val="134"/>
          </rPr>
          <t>床笠：</t>
        </r>
        <r>
          <rPr>
            <sz val="9"/>
            <color indexed="81"/>
            <rFont val="Tahoma"/>
            <family val="2"/>
          </rPr>
          <t xml:space="preserve"> 91.5*111.5
</t>
        </r>
        <r>
          <rPr>
            <sz val="9"/>
            <color indexed="81"/>
            <rFont val="宋体"/>
            <family val="3"/>
            <charset val="134"/>
          </rPr>
          <t>枕套：</t>
        </r>
        <r>
          <rPr>
            <sz val="9"/>
            <color indexed="81"/>
            <rFont val="Tahoma"/>
            <family val="2"/>
          </rPr>
          <t xml:space="preserve">21*69“/21*69"--2pc
</t>
        </r>
      </text>
    </comment>
    <comment ref="F15" authorId="0" shapeId="0" xr:uid="{F4EFB52B-FEF3-4139-B70C-4C4EA166AFE7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27*27</t>
        </r>
        <r>
          <rPr>
            <sz val="9"/>
            <color indexed="81"/>
            <rFont val="宋体"/>
            <family val="3"/>
            <charset val="134"/>
          </rPr>
          <t>--1"</t>
        </r>
      </text>
    </comment>
    <comment ref="H15" authorId="2" shapeId="0" xr:uid="{1E9AA469-F3C5-4618-A491-B444BBAD77D6}">
      <text>
        <r>
          <rPr>
            <b/>
            <sz val="9"/>
            <color indexed="81"/>
            <rFont val="宋体"/>
            <family val="3"/>
            <charset val="134"/>
          </rPr>
          <t>张珺:</t>
        </r>
        <r>
          <rPr>
            <sz val="9"/>
            <color indexed="81"/>
            <rFont val="宋体"/>
            <family val="3"/>
            <charset val="134"/>
          </rPr>
          <t xml:space="preserve">
96/2.75=34.9
110/2.75=40
34*2.75=93.5
110-93.5=16.5
16.5/2.75=6
</t>
        </r>
      </text>
    </comment>
    <comment ref="I15" authorId="0" shapeId="0" xr:uid="{E6D38A36-852C-4B9F-9836-6D50EE6E006B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21*37</t>
        </r>
        <r>
          <rPr>
            <sz val="9"/>
            <color indexed="81"/>
            <rFont val="宋体"/>
            <family val="3"/>
            <charset val="134"/>
          </rPr>
          <t>--1"</t>
        </r>
      </text>
    </comment>
    <comment ref="K15" authorId="1" shapeId="0" xr:uid="{238549E4-0512-432C-A483-E32B934C701A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床单：</t>
        </r>
        <r>
          <rPr>
            <sz val="9"/>
            <color indexed="81"/>
            <rFont val="Tahoma"/>
            <family val="2"/>
          </rPr>
          <t xml:space="preserve">  110*107.5
</t>
        </r>
        <r>
          <rPr>
            <sz val="9"/>
            <color indexed="81"/>
            <rFont val="宋体"/>
            <family val="3"/>
            <charset val="134"/>
          </rPr>
          <t>床笠：</t>
        </r>
        <r>
          <rPr>
            <sz val="9"/>
            <color indexed="81"/>
            <rFont val="Tahoma"/>
            <family val="2"/>
          </rPr>
          <t xml:space="preserve"> 109.5*111.5
</t>
        </r>
        <r>
          <rPr>
            <sz val="9"/>
            <color indexed="81"/>
            <rFont val="宋体"/>
            <family val="3"/>
            <charset val="134"/>
          </rPr>
          <t>枕套：</t>
        </r>
        <r>
          <rPr>
            <sz val="9"/>
            <color indexed="81"/>
            <rFont val="Tahoma"/>
            <family val="2"/>
          </rPr>
          <t xml:space="preserve">21*89“/21*89"--2pc
</t>
        </r>
      </text>
    </comment>
    <comment ref="L15" authorId="0" shapeId="0" xr:uid="{0DE3A4BB-7FE3-4128-8015-00B11EE956B5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27*27</t>
        </r>
        <r>
          <rPr>
            <sz val="9"/>
            <color indexed="81"/>
            <rFont val="宋体"/>
            <family val="3"/>
            <charset val="134"/>
          </rPr>
          <t>--1"</t>
        </r>
      </text>
    </comment>
    <comment ref="C19" authorId="0" shapeId="0" xr:uid="{66DBF733-2396-4BB8-AE43-AF044632641D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21*32</t>
        </r>
        <r>
          <rPr>
            <sz val="9"/>
            <color indexed="81"/>
            <rFont val="宋体"/>
            <family val="3"/>
            <charset val="134"/>
          </rPr>
          <t>“（</t>
        </r>
        <r>
          <rPr>
            <sz val="9"/>
            <color indexed="81"/>
            <rFont val="宋体"/>
            <family val="3"/>
            <charset val="134"/>
          </rPr>
          <t>14.5+17.5</t>
        </r>
        <r>
          <rPr>
            <sz val="9"/>
            <color indexed="81"/>
            <rFont val="宋体"/>
            <family val="3"/>
            <charset val="134"/>
          </rPr>
          <t>）</t>
        </r>
      </text>
    </comment>
    <comment ref="F19" authorId="0" shapeId="0" xr:uid="{966657A1-BAB2-4745-A881-408D91A5665C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27*35</t>
        </r>
        <r>
          <rPr>
            <sz val="9"/>
            <color indexed="81"/>
            <rFont val="宋体"/>
            <family val="3"/>
            <charset val="134"/>
          </rPr>
          <t>“（</t>
        </r>
        <r>
          <rPr>
            <sz val="9"/>
            <color indexed="81"/>
            <rFont val="宋体"/>
            <family val="3"/>
            <charset val="134"/>
          </rPr>
          <t>17.5+17.5</t>
        </r>
        <r>
          <rPr>
            <sz val="9"/>
            <color indexed="81"/>
            <rFont val="宋体"/>
            <family val="3"/>
            <charset val="134"/>
          </rPr>
          <t>）</t>
        </r>
      </text>
    </comment>
    <comment ref="I19" authorId="0" shapeId="0" xr:uid="{36349489-1204-4F31-B24F-2F2C2D95B680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21*42</t>
        </r>
        <r>
          <rPr>
            <sz val="9"/>
            <color indexed="81"/>
            <rFont val="宋体"/>
            <family val="3"/>
            <charset val="134"/>
          </rPr>
          <t>“（</t>
        </r>
        <r>
          <rPr>
            <sz val="9"/>
            <color indexed="81"/>
            <rFont val="宋体"/>
            <family val="3"/>
            <charset val="134"/>
          </rPr>
          <t>19.5+22.5</t>
        </r>
        <r>
          <rPr>
            <sz val="9"/>
            <color indexed="81"/>
            <rFont val="宋体"/>
            <family val="3"/>
            <charset val="134"/>
          </rPr>
          <t>）</t>
        </r>
      </text>
    </comment>
    <comment ref="L19" authorId="0" shapeId="0" xr:uid="{A0FF15E3-A45C-4BE5-90BB-D64178FF3E00}">
      <text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27*35</t>
        </r>
        <r>
          <rPr>
            <sz val="9"/>
            <color indexed="81"/>
            <rFont val="宋体"/>
            <family val="3"/>
            <charset val="134"/>
          </rPr>
          <t>“（</t>
        </r>
        <r>
          <rPr>
            <sz val="9"/>
            <color indexed="81"/>
            <rFont val="宋体"/>
            <family val="3"/>
            <charset val="134"/>
          </rPr>
          <t>17.5+17.5</t>
        </r>
        <r>
          <rPr>
            <sz val="9"/>
            <color indexed="81"/>
            <rFont val="宋体"/>
            <family val="3"/>
            <charset val="134"/>
          </rPr>
          <t>）</t>
        </r>
      </text>
    </comment>
    <comment ref="B67" authorId="0" shapeId="0" xr:uid="{B5BF15A3-1DDE-4092-AD79-AF8E5672A322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2023.10.12fangzuping同MCG-220931
指定  RFID贴纸 指定渠道采购，确认邮件已录入FILE</t>
        </r>
      </text>
    </comment>
    <comment ref="H67" authorId="0" shapeId="0" xr:uid="{868DB607-857B-44CE-A8AB-D8CA1B7A8F9F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2023.10.12fangzuping同MCG-220931
指定  RFID贴纸 指定渠道采购，确认邮件已录入FILE</t>
        </r>
      </text>
    </comment>
    <comment ref="B71" authorId="1" shapeId="0" xr:uid="{A82AC29F-883D-4E90-8AB9-9D27379CD8EA}">
      <text>
        <r>
          <rPr>
            <b/>
            <sz val="9"/>
            <color indexed="81"/>
            <rFont val="Tahoma"/>
            <family val="2"/>
          </rPr>
          <t>tongxiaomei: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 xml:space="preserve">样品费摊到总数中很少，忽略不计
</t>
        </r>
      </text>
    </comment>
    <comment ref="H71" authorId="1" shapeId="0" xr:uid="{2414265D-3208-4E5F-9C3E-5302454CA559}">
      <text>
        <r>
          <rPr>
            <b/>
            <sz val="9"/>
            <color indexed="81"/>
            <rFont val="Tahoma"/>
            <family val="2"/>
          </rPr>
          <t>tongxiaomei: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 xml:space="preserve">样品费摊到总数中很少，忽略不计
</t>
        </r>
      </text>
    </comment>
    <comment ref="B73" authorId="3" shapeId="0" xr:uid="{2F1D4486-A586-43F2-8514-553654FAB0AD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大货数量平均</t>
        </r>
        <r>
          <rPr>
            <sz val="9"/>
            <color indexed="81"/>
            <rFont val="Tahoma"/>
            <family val="2"/>
          </rPr>
          <t>500-600</t>
        </r>
        <r>
          <rPr>
            <sz val="9"/>
            <color indexed="81"/>
            <rFont val="宋体"/>
            <family val="3"/>
            <charset val="134"/>
          </rPr>
          <t>套</t>
        </r>
      </text>
    </comment>
    <comment ref="H73" authorId="3" shapeId="0" xr:uid="{386B614E-970C-47AC-9860-A24DB389F3A5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大货数量平均</t>
        </r>
        <r>
          <rPr>
            <sz val="9"/>
            <color indexed="81"/>
            <rFont val="Tahoma"/>
            <family val="2"/>
          </rPr>
          <t>500-600</t>
        </r>
        <r>
          <rPr>
            <sz val="9"/>
            <color indexed="81"/>
            <rFont val="宋体"/>
            <family val="3"/>
            <charset val="134"/>
          </rPr>
          <t>套</t>
        </r>
      </text>
    </comment>
    <comment ref="B74" authorId="0" shapeId="0" xr:uid="{F6F547EA-9B87-41F6-8C7F-4E507790943C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MCF-210545</t>
        </r>
        <r>
          <rPr>
            <sz val="9"/>
            <color indexed="81"/>
            <rFont val="宋体"/>
            <family val="3"/>
            <charset val="134"/>
          </rPr>
          <t>，</t>
        </r>
        <r>
          <rPr>
            <sz val="9"/>
            <color indexed="81"/>
            <rFont val="宋体"/>
            <family val="3"/>
            <charset val="134"/>
          </rPr>
          <t>300gsm</t>
        </r>
        <r>
          <rPr>
            <sz val="9"/>
            <color indexed="81"/>
            <rFont val="宋体"/>
            <family val="3"/>
            <charset val="134"/>
          </rPr>
          <t>全涤长毛绒，素色毛高</t>
        </r>
        <r>
          <rPr>
            <sz val="9"/>
            <color indexed="81"/>
            <rFont val="宋体"/>
            <family val="3"/>
            <charset val="134"/>
          </rPr>
          <t>35mm</t>
        </r>
        <r>
          <rPr>
            <sz val="9"/>
            <color indexed="81"/>
            <rFont val="宋体"/>
            <family val="3"/>
            <charset val="134"/>
          </rPr>
          <t>，背面：</t>
        </r>
        <r>
          <rPr>
            <sz val="9"/>
            <color indexed="81"/>
            <rFont val="宋体"/>
            <family val="3"/>
            <charset val="134"/>
          </rPr>
          <t>85gsm</t>
        </r>
        <r>
          <rPr>
            <sz val="9"/>
            <color indexed="81"/>
            <rFont val="宋体"/>
            <family val="3"/>
            <charset val="134"/>
          </rPr>
          <t>全涤磨毛布+充6D疏棉，3</t>
        </r>
        <r>
          <rPr>
            <sz val="9"/>
            <color indexed="81"/>
            <rFont val="宋体"/>
            <family val="3"/>
            <charset val="134"/>
          </rPr>
          <t>5</t>
        </r>
        <r>
          <rPr>
            <sz val="9"/>
            <color indexed="81"/>
            <rFont val="宋体"/>
            <family val="3"/>
            <charset val="134"/>
          </rPr>
          <t>oz，</t>
        </r>
        <r>
          <rPr>
            <sz val="9"/>
            <color indexed="81"/>
            <rFont val="宋体"/>
            <family val="3"/>
            <charset val="134"/>
          </rPr>
          <t>68*90“</t>
        </r>
        <r>
          <rPr>
            <sz val="9"/>
            <color indexed="81"/>
            <rFont val="宋体"/>
            <family val="3"/>
            <charset val="134"/>
          </rPr>
          <t xml:space="preserve"> =</t>
        </r>
        <r>
          <rPr>
            <sz val="9"/>
            <color indexed="81"/>
            <rFont val="宋体"/>
            <family val="3"/>
            <charset val="134"/>
          </rPr>
          <t>22*20*6</t>
        </r>
        <r>
          <rPr>
            <sz val="9"/>
            <color indexed="81"/>
            <rFont val="宋体"/>
            <family val="3"/>
            <charset val="134"/>
          </rPr>
          <t>“估</t>
        </r>
        <r>
          <rPr>
            <sz val="9"/>
            <color indexed="81"/>
            <rFont val="宋体"/>
            <family val="3"/>
            <charset val="134"/>
          </rPr>
          <t>+1个pillow</t>
        </r>
        <r>
          <rPr>
            <sz val="9"/>
            <color indexed="81"/>
            <rFont val="宋体"/>
            <family val="3"/>
            <charset val="134"/>
          </rPr>
          <t>21*18*</t>
        </r>
        <r>
          <rPr>
            <sz val="9"/>
            <color indexed="81"/>
            <rFont val="宋体"/>
            <family val="3"/>
            <charset val="134"/>
          </rPr>
          <t>9/10</t>
        </r>
        <r>
          <rPr>
            <sz val="9"/>
            <color indexed="81"/>
            <rFont val="宋体"/>
            <family val="3"/>
            <charset val="134"/>
          </rPr>
          <t>“</t>
        </r>
      </text>
    </comment>
    <comment ref="H74" authorId="0" shapeId="0" xr:uid="{4C32491B-D9AE-4CC3-85BA-504E8B4C4DDF}">
      <text>
        <r>
          <rPr>
            <b/>
            <sz val="9"/>
            <color indexed="81"/>
            <rFont val="宋体"/>
            <family val="3"/>
            <charset val="134"/>
          </rPr>
          <t>童晓梅:</t>
        </r>
        <r>
          <rPr>
            <sz val="9"/>
            <color indexed="81"/>
            <rFont val="宋体"/>
            <family val="3"/>
            <charset val="134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MCF-210545</t>
        </r>
        <r>
          <rPr>
            <sz val="9"/>
            <color indexed="81"/>
            <rFont val="宋体"/>
            <family val="3"/>
            <charset val="134"/>
          </rPr>
          <t>，</t>
        </r>
        <r>
          <rPr>
            <sz val="9"/>
            <color indexed="81"/>
            <rFont val="宋体"/>
            <family val="3"/>
            <charset val="134"/>
          </rPr>
          <t>300gsm</t>
        </r>
        <r>
          <rPr>
            <sz val="9"/>
            <color indexed="81"/>
            <rFont val="宋体"/>
            <family val="3"/>
            <charset val="134"/>
          </rPr>
          <t>全涤长毛绒，素色毛高</t>
        </r>
        <r>
          <rPr>
            <sz val="9"/>
            <color indexed="81"/>
            <rFont val="宋体"/>
            <family val="3"/>
            <charset val="134"/>
          </rPr>
          <t>35mm</t>
        </r>
        <r>
          <rPr>
            <sz val="9"/>
            <color indexed="81"/>
            <rFont val="宋体"/>
            <family val="3"/>
            <charset val="134"/>
          </rPr>
          <t>，背面：</t>
        </r>
        <r>
          <rPr>
            <sz val="9"/>
            <color indexed="81"/>
            <rFont val="宋体"/>
            <family val="3"/>
            <charset val="134"/>
          </rPr>
          <t>85gsm</t>
        </r>
        <r>
          <rPr>
            <sz val="9"/>
            <color indexed="81"/>
            <rFont val="宋体"/>
            <family val="3"/>
            <charset val="134"/>
          </rPr>
          <t>全涤磨毛布+充6D疏棉，3</t>
        </r>
        <r>
          <rPr>
            <sz val="9"/>
            <color indexed="81"/>
            <rFont val="宋体"/>
            <family val="3"/>
            <charset val="134"/>
          </rPr>
          <t>5</t>
        </r>
        <r>
          <rPr>
            <sz val="9"/>
            <color indexed="81"/>
            <rFont val="宋体"/>
            <family val="3"/>
            <charset val="134"/>
          </rPr>
          <t>oz，</t>
        </r>
        <r>
          <rPr>
            <sz val="9"/>
            <color indexed="81"/>
            <rFont val="宋体"/>
            <family val="3"/>
            <charset val="134"/>
          </rPr>
          <t>68*90“</t>
        </r>
        <r>
          <rPr>
            <sz val="9"/>
            <color indexed="81"/>
            <rFont val="宋体"/>
            <family val="3"/>
            <charset val="134"/>
          </rPr>
          <t xml:space="preserve"> =</t>
        </r>
        <r>
          <rPr>
            <sz val="9"/>
            <color indexed="81"/>
            <rFont val="宋体"/>
            <family val="3"/>
            <charset val="134"/>
          </rPr>
          <t>22*20*6</t>
        </r>
        <r>
          <rPr>
            <sz val="9"/>
            <color indexed="81"/>
            <rFont val="宋体"/>
            <family val="3"/>
            <charset val="134"/>
          </rPr>
          <t>“估</t>
        </r>
        <r>
          <rPr>
            <sz val="9"/>
            <color indexed="81"/>
            <rFont val="宋体"/>
            <family val="3"/>
            <charset val="134"/>
          </rPr>
          <t>+1个pillow</t>
        </r>
        <r>
          <rPr>
            <sz val="9"/>
            <color indexed="81"/>
            <rFont val="宋体"/>
            <family val="3"/>
            <charset val="134"/>
          </rPr>
          <t>21*18*</t>
        </r>
        <r>
          <rPr>
            <sz val="9"/>
            <color indexed="81"/>
            <rFont val="宋体"/>
            <family val="3"/>
            <charset val="134"/>
          </rPr>
          <t>9/10</t>
        </r>
        <r>
          <rPr>
            <sz val="9"/>
            <color indexed="81"/>
            <rFont val="宋体"/>
            <family val="3"/>
            <charset val="134"/>
          </rPr>
          <t>“</t>
        </r>
      </text>
    </comment>
  </commentList>
</comments>
</file>

<file path=xl/sharedStrings.xml><?xml version="1.0" encoding="utf-8"?>
<sst xmlns="http://schemas.openxmlformats.org/spreadsheetml/2006/main" count="1374" uniqueCount="1038">
  <si>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</si>
  <si>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</si>
  <si>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</si>
  <si>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</si>
  <si>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</si>
  <si>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</si>
  <si>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</si>
  <si>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</si>
  <si>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</si>
  <si>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</si>
  <si>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</si>
  <si>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</si>
  <si>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</si>
  <si>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</si>
  <si>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</si>
  <si>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</si>
  <si>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</si>
  <si>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</si>
  <si>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</si>
  <si>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</si>
  <si>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</si>
  <si>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</si>
  <si>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</si>
  <si>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</si>
  <si>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</si>
  <si>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</si>
  <si>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</si>
  <si>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</si>
  <si>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</si>
  <si>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</si>
  <si>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</si>
  <si>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</si>
  <si>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</si>
  <si>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</si>
  <si>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</si>
  <si>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</si>
  <si>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</si>
  <si>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</si>
  <si>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</si>
  <si>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</si>
  <si>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</si>
  <si>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</si>
  <si>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</si>
  <si>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</si>
  <si>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</si>
  <si>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</si>
  <si>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</si>
  <si>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</si>
  <si>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</si>
  <si>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</si>
  <si>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</si>
  <si>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</si>
  <si>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</si>
  <si>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</si>
  <si>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</si>
  <si>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</si>
  <si>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</si>
  <si>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</si>
  <si>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</si>
  <si>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</si>
  <si>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</si>
  <si>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</si>
  <si>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</si>
  <si>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</si>
  <si>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</si>
  <si>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</si>
  <si>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</si>
  <si>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</si>
  <si>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</si>
  <si>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</si>
  <si>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</si>
  <si>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</si>
  <si>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</si>
  <si>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</si>
  <si>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Intl.-Domestic Warehouse</t>
  </si>
  <si>
    <t>Intl.-POE</t>
  </si>
  <si>
    <t>AVN</t>
  </si>
  <si>
    <t>SWV</t>
  </si>
  <si>
    <t>For Ecom</t>
  </si>
  <si>
    <t>ALDI INC. (DI)</t>
  </si>
  <si>
    <t>Amazon Fulfillment Services (Domestic)</t>
  </si>
  <si>
    <t>AMAZONFBA</t>
  </si>
  <si>
    <t>Beall's Department Stores, Inc 02</t>
  </si>
  <si>
    <t>Belk Stores</t>
  </si>
  <si>
    <t>Burlington Coat Factory</t>
  </si>
  <si>
    <t>Canadian Marshalls</t>
  </si>
  <si>
    <t>Christmas Tree Shops Inc</t>
  </si>
  <si>
    <t>Costco Canada</t>
  </si>
  <si>
    <t>Costco Wholesale</t>
  </si>
  <si>
    <t>COSTCO WHOLESALE CANADA DI</t>
  </si>
  <si>
    <t>dd’s Discounts</t>
  </si>
  <si>
    <t>Dillard's Inc.</t>
  </si>
  <si>
    <t>DOLLAR GENERAL CORP. (DI)</t>
  </si>
  <si>
    <t>Family Dollar Inc</t>
  </si>
  <si>
    <t>Fred Meyer Stores</t>
  </si>
  <si>
    <t>Fred Meyer Stores DI</t>
  </si>
  <si>
    <t>Giant Tiger Stores Ltd. (DI)</t>
  </si>
  <si>
    <t>Homegoods (POE)</t>
  </si>
  <si>
    <t>Homesense</t>
  </si>
  <si>
    <t>JLA Home</t>
  </si>
  <si>
    <t>Kohl's</t>
  </si>
  <si>
    <t>Kohl's (POE)</t>
  </si>
  <si>
    <t>Kohl's.com</t>
  </si>
  <si>
    <t>Linen Chest</t>
  </si>
  <si>
    <t>Lowe's Companies Inc.2</t>
  </si>
  <si>
    <t>Macy's Backstage</t>
  </si>
  <si>
    <t>Macy's CFC</t>
  </si>
  <si>
    <t>Macy's CFC01</t>
  </si>
  <si>
    <t>Macy's Home MMG</t>
  </si>
  <si>
    <t>Macy's Home Store</t>
  </si>
  <si>
    <t>Macy's.com</t>
  </si>
  <si>
    <t>Nexcom</t>
  </si>
  <si>
    <t>Olliix.com</t>
  </si>
  <si>
    <t>RED APPLE STORES INC</t>
  </si>
  <si>
    <t>Ross Stores, Inc.</t>
  </si>
  <si>
    <t>Ross Stores, Inc. (PET)</t>
  </si>
  <si>
    <t>Seventh Avenue, Inc.</t>
  </si>
  <si>
    <t>SLEEP NUMBER CORPORATION</t>
  </si>
  <si>
    <t>TAR HEEL (FAMILY DOLL-DI)</t>
  </si>
  <si>
    <t>Kroger</t>
  </si>
  <si>
    <t>The Kroger Co. DI</t>
  </si>
  <si>
    <t>Tuesday Morning</t>
  </si>
  <si>
    <t>Wal-Mart Canada Corp. (DI)</t>
  </si>
  <si>
    <t>Wal-Mart Stores</t>
  </si>
  <si>
    <t>Wal-Mart Stores (DI)</t>
  </si>
  <si>
    <t>Wal-Mart.Com</t>
  </si>
  <si>
    <t>Wal-Mart.com (Drop Ship)</t>
  </si>
  <si>
    <t>Wayfair, LLC (Castle Gate)</t>
  </si>
  <si>
    <t>Winners</t>
  </si>
  <si>
    <t>China</t>
  </si>
  <si>
    <t>India</t>
  </si>
  <si>
    <t>Pakistan</t>
  </si>
  <si>
    <t>BLANKET(51)</t>
  </si>
  <si>
    <t>COMFORTER (SET)(10)</t>
  </si>
  <si>
    <t>COVERLET&amp;BEDSPREAD(13)</t>
  </si>
  <si>
    <t>DUVET&amp;DUVET SET(12)</t>
  </si>
  <si>
    <t>FILLED BLANKET(57)</t>
  </si>
  <si>
    <t>FILLED THROW(56)</t>
  </si>
  <si>
    <t>MATT PAD/TOPPER(16)</t>
  </si>
  <si>
    <t>NORMAL PILLOW(30)</t>
  </si>
  <si>
    <t>PILLOWCASE(21)</t>
  </si>
  <si>
    <t>QUILT(14)</t>
  </si>
  <si>
    <t>SHEET/SHEET SET(20)</t>
  </si>
  <si>
    <t>THROW(50)</t>
  </si>
  <si>
    <t>THROW WRAP(58)</t>
  </si>
  <si>
    <t>BED SKIRT&amp;SHAM(11)</t>
  </si>
  <si>
    <t>ASSORTMENT(90)</t>
  </si>
  <si>
    <t>BODY PILLOWCASE(22)</t>
  </si>
  <si>
    <t>PILLOWSET(32)</t>
  </si>
  <si>
    <t>PM</t>
  </si>
  <si>
    <t>Planner</t>
  </si>
  <si>
    <t>Normal</t>
  </si>
  <si>
    <t>Rolled</t>
  </si>
  <si>
    <t>Partially Compressed</t>
  </si>
  <si>
    <t>Improved Packaging</t>
  </si>
  <si>
    <t>Aldi</t>
  </si>
  <si>
    <t>Beall's</t>
  </si>
  <si>
    <t>Belk</t>
  </si>
  <si>
    <t>Marshalls</t>
  </si>
  <si>
    <t>Christmas Tree Shops</t>
  </si>
  <si>
    <t>Costco</t>
  </si>
  <si>
    <t xml:space="preserve">Dillard's </t>
  </si>
  <si>
    <t>Dollar General</t>
  </si>
  <si>
    <t>Family Dollar</t>
  </si>
  <si>
    <t>Fred Meyer</t>
  </si>
  <si>
    <t>Giant Tiger</t>
  </si>
  <si>
    <t>Homegoods</t>
  </si>
  <si>
    <t>Lowe's</t>
  </si>
  <si>
    <t>Macy's</t>
  </si>
  <si>
    <t>Olliix</t>
  </si>
  <si>
    <t>AMAZON</t>
  </si>
  <si>
    <t>Seventh Avenue</t>
  </si>
  <si>
    <t>Zulily</t>
  </si>
  <si>
    <t>Ross</t>
  </si>
  <si>
    <t>ALDIDI</t>
  </si>
  <si>
    <t>Beallsstore</t>
  </si>
  <si>
    <t>BLK</t>
  </si>
  <si>
    <t>BLTNCOAT</t>
  </si>
  <si>
    <t>MarshallsCan</t>
  </si>
  <si>
    <t>CHRISTREE</t>
  </si>
  <si>
    <t>COSTCOCAN</t>
  </si>
  <si>
    <t>COSTCO</t>
  </si>
  <si>
    <t>COSTCOCANDI</t>
  </si>
  <si>
    <t>ddDiscount</t>
  </si>
  <si>
    <t>DLS</t>
  </si>
  <si>
    <t>DOLGEN-DI</t>
  </si>
  <si>
    <t>FAMDOLLAR</t>
  </si>
  <si>
    <t>FREDMEYER</t>
  </si>
  <si>
    <t>FREDMEYERDI</t>
  </si>
  <si>
    <t>GIANTTIGERDI</t>
  </si>
  <si>
    <t>HGPOE</t>
  </si>
  <si>
    <t>HOMESENSE</t>
  </si>
  <si>
    <t>JLA</t>
  </si>
  <si>
    <t>KOHL</t>
  </si>
  <si>
    <t>KOHLPOE</t>
  </si>
  <si>
    <t>KOHLDSN</t>
  </si>
  <si>
    <t>LINENCHEST</t>
  </si>
  <si>
    <t>LOWES</t>
  </si>
  <si>
    <t>MACYBKSTAGE</t>
  </si>
  <si>
    <t>MACY04</t>
  </si>
  <si>
    <t>MACY06</t>
  </si>
  <si>
    <t>MACY03</t>
  </si>
  <si>
    <t>MACY01</t>
  </si>
  <si>
    <t>MACY02</t>
  </si>
  <si>
    <t>NEX</t>
  </si>
  <si>
    <t>OLLIIX</t>
  </si>
  <si>
    <t>REDAPPLECA</t>
  </si>
  <si>
    <t>ROSSPOE</t>
  </si>
  <si>
    <t>ROSSPET</t>
  </si>
  <si>
    <t>SEVENAVE</t>
  </si>
  <si>
    <t>SLEEPNUMBER</t>
  </si>
  <si>
    <t>Stein Mart</t>
  </si>
  <si>
    <t>STEIN</t>
  </si>
  <si>
    <t>TARHEEL</t>
  </si>
  <si>
    <t>KROGER</t>
  </si>
  <si>
    <t>KROGERDI</t>
  </si>
  <si>
    <t>TUESMNG</t>
  </si>
  <si>
    <t>WALMART CANADA</t>
  </si>
  <si>
    <t>WALMART</t>
  </si>
  <si>
    <t>WALMART IMP.</t>
  </si>
  <si>
    <t>WALMART01</t>
  </si>
  <si>
    <t>WALMARTDS</t>
  </si>
  <si>
    <t>CASTLEGATE</t>
  </si>
  <si>
    <t>WINNERS</t>
  </si>
  <si>
    <t>JC Penney Catalog</t>
  </si>
  <si>
    <t>JCPCAT</t>
  </si>
  <si>
    <t>JC Penney Catalog (POE)</t>
  </si>
  <si>
    <t>JCPCATDI</t>
  </si>
  <si>
    <t>JC Penney Retail (POE)</t>
  </si>
  <si>
    <t>JCPRETDI</t>
  </si>
  <si>
    <t>JC Penney Retail</t>
  </si>
  <si>
    <t>JCPRET</t>
  </si>
  <si>
    <t>Macy's Military</t>
  </si>
  <si>
    <t>MACY05</t>
  </si>
  <si>
    <t>On Campus Marketing LLC</t>
  </si>
  <si>
    <t>OCM</t>
  </si>
  <si>
    <t>On Campus Marketing LLC POE</t>
  </si>
  <si>
    <t>OCMPOE</t>
  </si>
  <si>
    <t>Amazon</t>
  </si>
  <si>
    <t>Sleep Number</t>
  </si>
  <si>
    <t>Walmart</t>
  </si>
  <si>
    <t>Wayfair</t>
  </si>
  <si>
    <t>JC Penney</t>
  </si>
  <si>
    <t>On Campus Marketing</t>
  </si>
  <si>
    <t>Customer Code</t>
  </si>
  <si>
    <t>BASI</t>
  </si>
  <si>
    <t>Gordon Xie</t>
  </si>
  <si>
    <t>Jessie Sun</t>
  </si>
  <si>
    <t>Pauline Zhou</t>
  </si>
  <si>
    <t>William Wang</t>
  </si>
  <si>
    <t>Polly Pan</t>
  </si>
  <si>
    <t>Heated</t>
  </si>
  <si>
    <t>CUSHION/POUF(31)</t>
  </si>
  <si>
    <t>COSTCO01</t>
  </si>
  <si>
    <t>Costco.com</t>
  </si>
  <si>
    <t>ELEC MATT PAD(55)</t>
  </si>
  <si>
    <t>ELECT BLANKET(54)</t>
  </si>
  <si>
    <t>ELECTRIC QUILT(17)</t>
  </si>
  <si>
    <t>GIFT BOX(1A)</t>
  </si>
  <si>
    <t>DOLGEN</t>
  </si>
  <si>
    <t>Dollar General Corporation</t>
  </si>
  <si>
    <t>GIFT SET(59)</t>
  </si>
  <si>
    <t>FABRICMASTERDI</t>
  </si>
  <si>
    <t>FabricMaster Inc. (DI)</t>
  </si>
  <si>
    <t>FabricMaster</t>
  </si>
  <si>
    <t>HEATING PAD(60)</t>
  </si>
  <si>
    <t>FLEETFARM</t>
  </si>
  <si>
    <t>FLEET FARM</t>
  </si>
  <si>
    <t>Fleet Farm</t>
  </si>
  <si>
    <t>HHFBA</t>
  </si>
  <si>
    <t>HH HOLDING GLOBAL., LTD</t>
  </si>
  <si>
    <t>SLEEPING BAG(53)</t>
  </si>
  <si>
    <t>HOMEGOODS</t>
  </si>
  <si>
    <t>Homegoods Inc.</t>
  </si>
  <si>
    <t>TRAVEL BLANKET(52)</t>
  </si>
  <si>
    <t>HSN</t>
  </si>
  <si>
    <t>Home Shopping Network</t>
  </si>
  <si>
    <t>MARSHALLS</t>
  </si>
  <si>
    <t>Marshalls, Inc.</t>
  </si>
  <si>
    <t>MASON</t>
  </si>
  <si>
    <t>Mason Companies Inc.</t>
  </si>
  <si>
    <t>Mason Companies</t>
  </si>
  <si>
    <t>TJ MAXX</t>
  </si>
  <si>
    <t>TJMaxx Inc.</t>
  </si>
  <si>
    <t>ZOLAWHS</t>
  </si>
  <si>
    <t>Zola Inc.</t>
  </si>
  <si>
    <t>Zola</t>
  </si>
  <si>
    <t>ZULILY</t>
  </si>
  <si>
    <t>Zulily, Inc</t>
  </si>
  <si>
    <t>ASSORTMENT</t>
  </si>
  <si>
    <t>BED SKIRT&amp;SHAM</t>
  </si>
  <si>
    <t>BLANKET</t>
  </si>
  <si>
    <t>BODY PILLOWCASE</t>
  </si>
  <si>
    <t>COMFORTER (SET)</t>
  </si>
  <si>
    <t>COVERLET&amp;BEDSPREAD</t>
  </si>
  <si>
    <t>CUSHION/POUF</t>
  </si>
  <si>
    <t>DUVET&amp;DUVET SET</t>
  </si>
  <si>
    <t>ELEC MATT PAD</t>
  </si>
  <si>
    <t>ELECT BLANKET</t>
  </si>
  <si>
    <t>ELECTRIC QUILT</t>
  </si>
  <si>
    <t>FILLED BLANKET</t>
  </si>
  <si>
    <t>FILLED THROW</t>
  </si>
  <si>
    <t>GIFT BOX</t>
  </si>
  <si>
    <t>GIFT SET</t>
  </si>
  <si>
    <t>HEATING PAD</t>
  </si>
  <si>
    <t>MATT PAD/TOPPER</t>
  </si>
  <si>
    <t>NORMAL PILLOW</t>
  </si>
  <si>
    <t>PILLOWCASE</t>
  </si>
  <si>
    <t>PILLOWSET</t>
  </si>
  <si>
    <t>QUILT</t>
  </si>
  <si>
    <t>SHEET/SHEET SET</t>
  </si>
  <si>
    <t>SLEEPING BAG</t>
  </si>
  <si>
    <t>THROW WRAP</t>
  </si>
  <si>
    <t>THROW</t>
  </si>
  <si>
    <t>TRAVEL BLANKET</t>
  </si>
  <si>
    <t>Serta 5.5%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</si>
  <si>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</si>
  <si>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</si>
  <si>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</si>
  <si>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</si>
  <si>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</si>
  <si>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</si>
  <si>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</si>
  <si>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</si>
  <si>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</si>
  <si>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</si>
  <si>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</si>
  <si>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</si>
  <si>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</si>
  <si>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</si>
  <si>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</si>
  <si>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</si>
  <si>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</si>
  <si>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</si>
  <si>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</si>
  <si>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</si>
  <si>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</si>
  <si>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</si>
  <si>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</si>
  <si>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</si>
  <si>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</si>
  <si>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</si>
  <si>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</si>
  <si>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</si>
  <si>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</si>
  <si>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</si>
  <si>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</si>
  <si>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</si>
  <si>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</si>
  <si>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</si>
  <si>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</si>
  <si>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</si>
  <si>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</si>
  <si>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</si>
  <si>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</si>
  <si>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</si>
  <si>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</si>
  <si>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</si>
  <si>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</si>
  <si>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</si>
  <si>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</si>
  <si>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</si>
  <si>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</si>
  <si>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</si>
  <si>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</si>
  <si>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</si>
  <si>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</si>
  <si>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</si>
  <si>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</si>
  <si>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</si>
  <si>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</si>
  <si>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</si>
  <si>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</si>
  <si>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</si>
  <si>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</si>
  <si>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</si>
  <si>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</si>
  <si>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</si>
  <si>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</si>
  <si>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</si>
  <si>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</si>
  <si>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</si>
  <si>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GAMER SQUAD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</si>
  <si>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</si>
  <si>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</si>
  <si>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</si>
  <si>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</si>
  <si>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</si>
  <si>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</si>
  <si>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</si>
  <si>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</si>
  <si>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</si>
  <si>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</si>
  <si>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</si>
  <si>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</si>
  <si>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</si>
  <si>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</si>
  <si>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</si>
  <si>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</si>
  <si>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</si>
  <si>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</si>
  <si>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</si>
  <si>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</si>
  <si>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</si>
  <si>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</si>
  <si>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</si>
  <si>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</si>
  <si>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</si>
  <si>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</si>
  <si>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</si>
  <si>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</si>
  <si>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</si>
  <si>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</si>
  <si>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</si>
  <si>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</si>
  <si>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</si>
  <si>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</si>
  <si>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</si>
  <si>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</si>
  <si>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</si>
  <si>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</si>
  <si>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</si>
  <si>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</si>
  <si>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</si>
  <si>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</si>
  <si>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</si>
  <si>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</si>
  <si>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</si>
  <si>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</si>
  <si>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</si>
  <si>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</si>
  <si>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</si>
  <si>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</si>
  <si>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</si>
  <si>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</si>
  <si>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</si>
  <si>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</si>
  <si>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</si>
  <si>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</si>
  <si>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</si>
  <si>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</si>
  <si>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</si>
  <si>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</si>
  <si>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</si>
  <si>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</si>
  <si>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</si>
  <si>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Natori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</si>
  <si>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</si>
  <si>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</si>
  <si>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</si>
  <si>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</si>
  <si>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</si>
  <si>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</si>
  <si>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</si>
  <si>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</si>
  <si>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</si>
  <si>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</si>
  <si>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</si>
  <si>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</si>
  <si>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</si>
  <si>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</si>
  <si>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</si>
  <si>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</si>
  <si>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</si>
  <si>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</si>
  <si>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</si>
  <si>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</si>
  <si>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</si>
  <si>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</si>
  <si>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</si>
  <si>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</si>
  <si>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</si>
  <si>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</si>
  <si>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</si>
  <si>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</si>
  <si>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</si>
  <si>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</si>
  <si>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</si>
  <si>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</si>
  <si>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</si>
  <si>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</si>
  <si>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</si>
  <si>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</si>
  <si>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Target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</si>
  <si>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</si>
  <si>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</si>
  <si>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</si>
  <si>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</si>
  <si>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</si>
  <si>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</si>
  <si>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</si>
  <si>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</si>
  <si>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</si>
  <si>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</si>
  <si>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</si>
  <si>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</si>
  <si>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</si>
  <si>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</si>
  <si>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</si>
  <si>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</si>
  <si>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</si>
  <si>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</si>
  <si>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</si>
  <si>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</si>
  <si>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</si>
  <si>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</si>
  <si>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</si>
  <si>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</si>
  <si>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</si>
  <si>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</si>
  <si>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</si>
  <si>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</si>
  <si>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</si>
  <si>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</si>
  <si>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</si>
  <si>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</si>
  <si>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</si>
  <si>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</si>
  <si>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</si>
  <si>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</si>
  <si>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</si>
  <si>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</si>
  <si>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</si>
  <si>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</si>
  <si>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</si>
  <si>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</si>
  <si>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</si>
  <si>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</si>
  <si>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</si>
  <si>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</si>
  <si>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</si>
  <si>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</si>
  <si>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</si>
  <si>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</si>
  <si>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</si>
  <si>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</si>
  <si>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</si>
  <si>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</si>
  <si>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</si>
  <si>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</si>
  <si>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</si>
  <si>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</si>
  <si>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</si>
  <si>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</si>
  <si>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</si>
  <si>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</si>
  <si>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</si>
  <si>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</si>
  <si>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</si>
  <si>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</si>
  <si>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</si>
  <si>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</si>
  <si>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</si>
  <si>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</si>
  <si>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</si>
  <si>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</si>
  <si>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</si>
  <si>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</si>
  <si>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</si>
  <si>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</si>
  <si>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</si>
  <si>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</si>
  <si>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</si>
  <si>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</si>
  <si>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</si>
  <si>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</si>
  <si>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</si>
  <si>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</si>
  <si>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</si>
  <si>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</si>
  <si>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</si>
  <si>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</si>
  <si>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</si>
  <si>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</si>
  <si>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</si>
  <si>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</si>
  <si>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</si>
  <si>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</si>
  <si>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</si>
  <si>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SV2</t>
  </si>
  <si>
    <t>SV3</t>
  </si>
  <si>
    <t>WOD/SV2</t>
  </si>
  <si>
    <t>WOD/SV3</t>
  </si>
  <si>
    <t>POE</t>
  </si>
  <si>
    <t>Spain</t>
  </si>
  <si>
    <t>Basic-1</t>
  </si>
  <si>
    <t>Basic-2</t>
  </si>
  <si>
    <t>Basic-3</t>
  </si>
  <si>
    <t>Basic-5</t>
  </si>
  <si>
    <t>BOX-1</t>
  </si>
  <si>
    <t>India Office</t>
  </si>
  <si>
    <t>Pakistan Office</t>
  </si>
  <si>
    <t>Shanghai office-3</t>
  </si>
  <si>
    <t>Solution X</t>
  </si>
  <si>
    <t>AMKO EXPORTS</t>
  </si>
  <si>
    <t>AYOOB TEXTILE MILLS LTD</t>
  </si>
  <si>
    <t>CREATIVE TEXTILE MILLS PVT.LTD.</t>
  </si>
  <si>
    <t>GUL AHMED TEXTILES</t>
  </si>
  <si>
    <t>KOHINOOR TEXTILE MILLS LTD.</t>
  </si>
  <si>
    <t>ORIENT TEXTILE MILLS LTD.</t>
  </si>
  <si>
    <t>PAN OVERSEAS</t>
  </si>
  <si>
    <t>VIALMAN</t>
  </si>
  <si>
    <t>YUNUS TEXTILE MILLS</t>
  </si>
  <si>
    <t>上海梦洛施家居用品有限公司</t>
  </si>
  <si>
    <t>上海立远进出口有限公司</t>
  </si>
  <si>
    <t>乔威贸易有限公司</t>
  </si>
  <si>
    <t>六安市海洋羽绒制品有限公司</t>
  </si>
  <si>
    <t>南京奥盈纺织有限公司</t>
  </si>
  <si>
    <t>南京海聆梦家居有限公司</t>
  </si>
  <si>
    <t>南京美华纺织品有限公司</t>
  </si>
  <si>
    <t>南京豪天纺织品有限公司</t>
  </si>
  <si>
    <t>南通爱梵尼家用纺织品有限公司</t>
  </si>
  <si>
    <t>南通福嘉丽纺织品有限公司</t>
  </si>
  <si>
    <t>南通锦亿纺织品有限公司</t>
  </si>
  <si>
    <t>合肥艾特豪贸易有限公司</t>
  </si>
  <si>
    <t>嘉兴市维斯科海绵有限公司</t>
  </si>
  <si>
    <t>如皋市亿龙纺织制品有限公司</t>
  </si>
  <si>
    <t>宁波惠隆佳泰家居用品有限公司</t>
  </si>
  <si>
    <t>山东安琪尔生活科技有限公司</t>
  </si>
  <si>
    <t>山东舒达家居用品有限公司</t>
  </si>
  <si>
    <t>常州英诺威家居用品有限公司</t>
  </si>
  <si>
    <t>常熟市夏弘针织制造有限公司</t>
  </si>
  <si>
    <t>建德市耀欣针纺有限公司</t>
  </si>
  <si>
    <t>无锡万斯家居科技股份有限公司</t>
  </si>
  <si>
    <t>杭州森泊家用纺织品有限责任公司</t>
  </si>
  <si>
    <t>杭州羽春家纺有限公司</t>
  </si>
  <si>
    <t>杭州艺佳纺织品有限公司</t>
  </si>
  <si>
    <t>杭州金弘三鸟羽绒制品有限公司</t>
  </si>
  <si>
    <t>杭州露依尔纺织有限公司</t>
  </si>
  <si>
    <t>江苏优绵家居科技有限公司</t>
  </si>
  <si>
    <t>江苏依丽莱家纺有限公司</t>
  </si>
  <si>
    <t>江苏成卓健康科技有限公司</t>
  </si>
  <si>
    <t>江苏成卓健康科技有限公司滨海分公司</t>
  </si>
  <si>
    <t>江苏海聆梦家居科技有限公司</t>
  </si>
  <si>
    <t>河北高雅家居用品有限公司</t>
  </si>
  <si>
    <t>泰州尤尼森家居用品有限公司</t>
  </si>
  <si>
    <t>浙江万翔寝具制品有限公司</t>
  </si>
  <si>
    <t>浙江恒迪寝具有限公司</t>
  </si>
  <si>
    <t>浙江时光家纺有限公司</t>
  </si>
  <si>
    <t>浙江硕奇家纺用品有限公司</t>
  </si>
  <si>
    <t>浙江维斯科家居科技有限公司</t>
  </si>
  <si>
    <t>浙江绿萌健康科技股份有限公司绍兴袍江分公司</t>
  </si>
  <si>
    <t>浙江羽春家居股份有限公司</t>
  </si>
  <si>
    <t>浙江艺纺纺织品有限公司</t>
  </si>
  <si>
    <t>海聆梦家居股份有限公司</t>
  </si>
  <si>
    <t>苏州创越纺织品有限公司</t>
  </si>
  <si>
    <t>苏州工业园区华峰围巾厂</t>
  </si>
  <si>
    <t>苏州市亚文针纺织有限公司</t>
  </si>
  <si>
    <t>苏州金郁莱纺织品有限公司</t>
  </si>
  <si>
    <t>Xmas</t>
  </si>
  <si>
    <t>Program Size</t>
  </si>
  <si>
    <t>Super Big: ≥ 500K</t>
  </si>
  <si>
    <t>Big: 300K - 500K</t>
  </si>
  <si>
    <t>Medium: 150K -300K</t>
  </si>
  <si>
    <t>Small: &lt; 150K</t>
  </si>
  <si>
    <t>Markdown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</si>
  <si>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</si>
  <si>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</si>
  <si>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</si>
  <si>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</si>
  <si>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</si>
  <si>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</si>
  <si>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</si>
  <si>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</si>
  <si>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</si>
  <si>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</si>
  <si>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</si>
  <si>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</si>
  <si>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</si>
  <si>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</si>
  <si>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</si>
  <si>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</si>
  <si>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</si>
  <si>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</si>
  <si>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</si>
  <si>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</si>
  <si>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</si>
  <si>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</si>
  <si>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</si>
  <si>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</si>
  <si>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</si>
  <si>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</si>
  <si>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</si>
  <si>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</si>
  <si>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</si>
  <si>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</si>
  <si>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</si>
  <si>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</si>
  <si>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</si>
  <si>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</si>
  <si>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</si>
  <si>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</si>
  <si>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</si>
  <si>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</si>
  <si>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</si>
  <si>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Other Load Suggestions</t>
  </si>
  <si>
    <t>Notes</t>
  </si>
  <si>
    <t>Port of Discharge:</t>
  </si>
  <si>
    <t>Quote Sheet Template:</t>
  </si>
  <si>
    <t>Departure Port:</t>
  </si>
  <si>
    <t>Departure Port</t>
  </si>
  <si>
    <t>Karachi,Pakistan</t>
  </si>
  <si>
    <t>Nhava Sheva,India</t>
  </si>
  <si>
    <t>Ningbo,China</t>
  </si>
  <si>
    <t>Qingdao,China</t>
  </si>
  <si>
    <t>Shanghai,China</t>
  </si>
  <si>
    <t>Valencia,Spain</t>
  </si>
  <si>
    <t>Port of Discharge</t>
  </si>
  <si>
    <t>KRC</t>
  </si>
  <si>
    <t>LA</t>
  </si>
  <si>
    <t>NBO</t>
  </si>
  <si>
    <t>NJ</t>
  </si>
  <si>
    <t>NY</t>
  </si>
  <si>
    <t>OKL</t>
  </si>
  <si>
    <t>QDO</t>
  </si>
  <si>
    <t>SH</t>
  </si>
  <si>
    <t>2025 BASI BLK Walmart Domestic</t>
  </si>
  <si>
    <t>Red Apple Stores</t>
  </si>
  <si>
    <t>TJ Maxx</t>
  </si>
  <si>
    <t>Serta Sheep 5.5%</t>
  </si>
  <si>
    <t>N Natori Studio 5%</t>
  </si>
  <si>
    <t>Martha Stewart (Hard) 4%</t>
  </si>
  <si>
    <t>Martha Stewart (Hard) 7%</t>
  </si>
  <si>
    <t>Martha Stewart (Hard) 3%</t>
  </si>
  <si>
    <t>Sharper Image Heated 3%</t>
  </si>
  <si>
    <t>Sharper Image Heated 4%</t>
  </si>
  <si>
    <t>Sharper Image Heated 5%</t>
  </si>
  <si>
    <t>Sharper Image Nonheated 4%</t>
  </si>
  <si>
    <t>Sharper Image Nonheated 5%</t>
  </si>
  <si>
    <t>Beautyrest Black 6%</t>
  </si>
  <si>
    <t>Happy Halloween</t>
  </si>
  <si>
    <t>Spooky Halloween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</si>
  <si>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</si>
  <si>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</si>
  <si>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</si>
  <si>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</si>
  <si>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</si>
  <si>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</si>
  <si>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</si>
  <si>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</si>
  <si>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</si>
  <si>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</si>
  <si>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</si>
  <si>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</si>
  <si>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</si>
  <si>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</si>
  <si>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</si>
  <si>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</si>
  <si>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</si>
  <si>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</si>
  <si>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</si>
  <si>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</si>
  <si>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</si>
  <si>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</si>
  <si>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</si>
  <si>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</si>
  <si>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</si>
  <si>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</si>
  <si>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</si>
  <si>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</si>
  <si>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</si>
  <si>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</si>
  <si>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</si>
  <si>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</si>
  <si>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</si>
  <si>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</si>
  <si>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</si>
  <si>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</si>
  <si>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</si>
  <si>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</si>
  <si>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</si>
  <si>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</si>
  <si>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</si>
  <si>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</si>
  <si>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</si>
  <si>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</si>
  <si>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</si>
  <si>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</si>
  <si>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</si>
  <si>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</si>
  <si>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</si>
  <si>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</si>
  <si>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</si>
  <si>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</si>
  <si>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</si>
  <si>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</si>
  <si>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</si>
  <si>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</si>
  <si>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2025 BASI BLK Amazon 1P</t>
  </si>
  <si>
    <t>2025 BASI BLK DI</t>
  </si>
  <si>
    <t>2025 BASI BLK Domestic</t>
  </si>
  <si>
    <t>2025 BASI BLK JLA Ecomm</t>
  </si>
  <si>
    <t>2025 BASI BLK JLA Fixed Markup</t>
  </si>
  <si>
    <t>2025 BASI BLK POE</t>
  </si>
  <si>
    <t>2025 BASI BLK Walmart DI</t>
  </si>
  <si>
    <t xml:space="preserve">                                                                                  2025 BASI BLK POE Commitment Sheet</t>
  </si>
  <si>
    <t>UOM</t>
  </si>
  <si>
    <t>Piece</t>
  </si>
  <si>
    <t>Set</t>
  </si>
  <si>
    <t>Pair</t>
  </si>
  <si>
    <t>Pack</t>
  </si>
  <si>
    <t>Each</t>
  </si>
  <si>
    <t>Bag</t>
  </si>
  <si>
    <t>Box</t>
  </si>
  <si>
    <t>Carton</t>
  </si>
  <si>
    <t>Case</t>
  </si>
  <si>
    <t>Meter</t>
  </si>
  <si>
    <t>Pallet</t>
  </si>
  <si>
    <t>PDQ</t>
  </si>
  <si>
    <t>Yard</t>
  </si>
  <si>
    <t>Description-Short</t>
  </si>
  <si>
    <t>Unit of Measure</t>
  </si>
  <si>
    <t>Joseph Sadony</t>
  </si>
  <si>
    <t>Category (do not use)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</si>
  <si>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</si>
  <si>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</si>
  <si>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</si>
  <si>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</si>
  <si>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</si>
  <si>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ZPP (POE Shipments)</t>
  </si>
  <si>
    <t>Material-Short</t>
  </si>
  <si>
    <t>Compressed/Knocked Down</t>
  </si>
  <si>
    <t>Additional Customer</t>
  </si>
  <si>
    <t>Additional Customer Price</t>
  </si>
  <si>
    <t>Additional Customer Item#</t>
  </si>
  <si>
    <t>Ship To Location 1</t>
  </si>
  <si>
    <t>Ship To Location 2</t>
  </si>
  <si>
    <t>extra freight</t>
  </si>
  <si>
    <r>
      <rPr>
        <b/>
        <sz val="10"/>
        <rFont val="宋体"/>
        <family val="3"/>
        <charset val="134"/>
      </rPr>
      <t>核价表编号：</t>
    </r>
  </si>
  <si>
    <t>MC251224-14pcs</t>
    <phoneticPr fontId="0" type="noConversion"/>
  </si>
  <si>
    <r>
      <rPr>
        <b/>
        <sz val="10"/>
        <rFont val="宋体"/>
        <family val="3"/>
        <charset val="134"/>
      </rPr>
      <t>客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户：</t>
    </r>
  </si>
  <si>
    <r>
      <rPr>
        <b/>
        <sz val="10"/>
        <rFont val="宋体"/>
        <family val="3"/>
        <charset val="134"/>
      </rPr>
      <t>总部负责人：</t>
    </r>
  </si>
  <si>
    <r>
      <rPr>
        <b/>
        <sz val="10"/>
        <rFont val="宋体"/>
        <family val="3"/>
        <charset val="134"/>
      </rPr>
      <t>杭办报价人：</t>
    </r>
  </si>
  <si>
    <r>
      <t xml:space="preserve">JLA# </t>
    </r>
    <r>
      <rPr>
        <sz val="10"/>
        <rFont val="宋体"/>
        <family val="3"/>
        <charset val="134"/>
      </rPr>
      <t>款号</t>
    </r>
  </si>
  <si>
    <t>照片：</t>
    <phoneticPr fontId="0" type="noConversion"/>
  </si>
  <si>
    <t>产品尺码：</t>
    <phoneticPr fontId="0" type="noConversion"/>
  </si>
  <si>
    <t>Full/Queen</t>
    <phoneticPr fontId="0" type="noConversion"/>
  </si>
  <si>
    <r>
      <rPr>
        <sz val="10"/>
        <rFont val="宋体"/>
        <family val="3"/>
        <charset val="134"/>
      </rPr>
      <t>产品类别（</t>
    </r>
    <r>
      <rPr>
        <sz val="10"/>
        <rFont val="Arial"/>
        <family val="2"/>
      </rPr>
      <t>item)</t>
    </r>
  </si>
  <si>
    <t>Comf</t>
    <phoneticPr fontId="0" type="noConversion"/>
  </si>
  <si>
    <t>sham</t>
    <phoneticPr fontId="0" type="noConversion"/>
  </si>
  <si>
    <t>Bed Skrit</t>
    <phoneticPr fontId="0" type="noConversion"/>
  </si>
  <si>
    <t>sheet set</t>
    <phoneticPr fontId="0" type="noConversion"/>
  </si>
  <si>
    <t>Euro sham</t>
    <phoneticPr fontId="0" type="noConversion"/>
  </si>
  <si>
    <t>pillow</t>
    <phoneticPr fontId="0" type="noConversion"/>
  </si>
  <si>
    <t>Throw</t>
    <phoneticPr fontId="0" type="noConversion"/>
  </si>
  <si>
    <t>款式描述      (Description)</t>
    <phoneticPr fontId="0" type="noConversion"/>
  </si>
  <si>
    <t>正面：400gsm全涤AB纱提花兔毛，反面:85gsm全涤磨毛布，素色,款式：刀口式，内充220g/m2 6D无胶棉，绗点绗，包装：产品压缩后入本布袋+车彩卡.2套/箱</t>
    <phoneticPr fontId="0" type="noConversion"/>
  </si>
  <si>
    <t>正面：400gsm全涤AB纱提花兔毛，反面:85gsm全涤磨毛布，素色，素色,款式：刀口式，背面居中开口，3"叠门</t>
    <phoneticPr fontId="0" type="noConversion"/>
  </si>
  <si>
    <t>裙体：60gsm全涤漂白色无纺布，裙片：75gsm全涤磨毛布，漂白色，工艺：裙体与裙片合缝拷边，顶部和侧边卷边1/2"，叠门4"（短边压长边）</t>
    <phoneticPr fontId="0" type="noConversion"/>
  </si>
  <si>
    <r>
      <rPr>
        <sz val="9"/>
        <color indexed="10"/>
        <rFont val="微软雅黑"/>
        <family val="2"/>
        <charset val="134"/>
      </rPr>
      <t>床单：75gsm全涤磨毛布，漂白色，大身顶部直接连口折做4"头子，大身两侧和底部0.5"卷边。
 床笠：75gsm全涤磨毛布，漂白色，四角直角做0.25"包边合缝，车0.1cm止口线。底部四周卷边1.2cm，内穿1cm橡筋。
枕套：75gsm全涤磨毛布，素色，大身顶部直接连口折做4"头子，车0.1cm止口线，正背面合缝靠边。</t>
    </r>
  </si>
  <si>
    <t>85gsm全涤磨毛布，素色，素色,款式：1"边框，刀口式，背面居中开口，3"叠门</t>
    <phoneticPr fontId="0" type="noConversion"/>
  </si>
  <si>
    <t>85gsm全涤磨毛布，素色,款式：1"边框，刀口式，背面居中开口，3"叠门</t>
    <phoneticPr fontId="0" type="noConversion"/>
  </si>
  <si>
    <r>
      <rPr>
        <sz val="9"/>
        <color indexed="10"/>
        <rFont val="微软雅黑"/>
        <family val="2"/>
        <charset val="134"/>
      </rPr>
      <t>正面：400gsm全涤AB纱提花兔毛，反面：75gsm全涤磨毛布，漂白色，正反面衬20g无纺布，充400gPP棉。</t>
    </r>
  </si>
  <si>
    <r>
      <rPr>
        <sz val="9"/>
        <color indexed="10"/>
        <rFont val="微软雅黑"/>
        <family val="2"/>
        <charset val="134"/>
      </rPr>
      <t>正面：75gsm全涤磨毛布，漂白色，+60gsm 无胶棉绗缝，反面：75gsm全涤磨毛布，漂白色，正反面缝合内衬衬20g无纺布，充260gPP棉。</t>
    </r>
  </si>
  <si>
    <r>
      <rPr>
        <sz val="9"/>
        <color indexed="10"/>
        <rFont val="微软雅黑"/>
        <family val="2"/>
        <charset val="134"/>
      </rPr>
      <t>正面：75gsm全涤磨毛布，漂白色，+绣花，反面：75gsm全涤磨毛布，漂白色，正反面缝合内衬衬20g无纺布，充260gPP棉。</t>
    </r>
  </si>
  <si>
    <t>300g全涤双面拉毛提花法兰绒，1"自卷边</t>
    <phoneticPr fontId="0" type="noConversion"/>
  </si>
  <si>
    <t>成品规格                                  （specification)</t>
    <phoneticPr fontId="0" type="noConversion"/>
  </si>
  <si>
    <t>92*92"-1pc</t>
    <phoneticPr fontId="0" type="noConversion"/>
  </si>
  <si>
    <t>20*26"-2pcs</t>
    <phoneticPr fontId="0" type="noConversion"/>
  </si>
  <si>
    <t>60*80*15"</t>
    <phoneticPr fontId="0" type="noConversion"/>
  </si>
  <si>
    <t>90*102"/60*80+15"/20*30"-2pc</t>
    <phoneticPr fontId="0" type="noConversion"/>
  </si>
  <si>
    <t>26*26"-2pcs</t>
    <phoneticPr fontId="0" type="noConversion"/>
  </si>
  <si>
    <t>106*92"-1pc</t>
    <phoneticPr fontId="0" type="noConversion"/>
  </si>
  <si>
    <t>20*36"-2pcs</t>
    <phoneticPr fontId="0" type="noConversion"/>
  </si>
  <si>
    <t>78*80*15"</t>
    <phoneticPr fontId="0" type="noConversion"/>
  </si>
  <si>
    <t>108*102"/78*80+15"/20*40"-2pc</t>
    <phoneticPr fontId="0" type="noConversion"/>
  </si>
  <si>
    <t>18*18“-1pc</t>
    <phoneticPr fontId="0" type="noConversion"/>
  </si>
  <si>
    <t>16*16“-1pc</t>
    <phoneticPr fontId="0" type="noConversion"/>
  </si>
  <si>
    <t>12*18-1pc</t>
    <phoneticPr fontId="0" type="noConversion"/>
  </si>
  <si>
    <t>50x60''</t>
    <phoneticPr fontId="0" type="noConversion"/>
  </si>
  <si>
    <t>主面料名称#1</t>
    <phoneticPr fontId="0" type="noConversion"/>
  </si>
  <si>
    <t>400gsm全涤AB纱提花兔毛-96"</t>
    <phoneticPr fontId="0" type="noConversion"/>
  </si>
  <si>
    <t>60gsm全涤漂白色无纺布-82“</t>
    <phoneticPr fontId="0" type="noConversion"/>
  </si>
  <si>
    <t>75gsm全涤磨毛布，漂白色*110“</t>
    <phoneticPr fontId="0" type="noConversion"/>
  </si>
  <si>
    <t>85gsm全涤磨毛布，漂白色*96“</t>
    <phoneticPr fontId="0" type="noConversion"/>
  </si>
  <si>
    <t>300g全涤双面拉毛提花法兰绒-62"</t>
    <phoneticPr fontId="0" type="noConversion"/>
  </si>
  <si>
    <t>单价</t>
    <phoneticPr fontId="0" type="noConversion"/>
  </si>
  <si>
    <t>用量</t>
    <phoneticPr fontId="0" type="noConversion"/>
  </si>
  <si>
    <t>金额</t>
    <phoneticPr fontId="0" type="noConversion"/>
  </si>
  <si>
    <r>
      <t>主面料名称#2</t>
    </r>
    <r>
      <rPr>
        <sz val="12"/>
        <rFont val="宋体"/>
        <family val="3"/>
        <charset val="134"/>
      </rPr>
      <t/>
    </r>
  </si>
  <si>
    <r>
      <t>主面料名称#3</t>
    </r>
    <r>
      <rPr>
        <sz val="12"/>
        <rFont val="宋体"/>
        <family val="3"/>
        <charset val="134"/>
      </rPr>
      <t/>
    </r>
  </si>
  <si>
    <r>
      <t>主面料名称#4</t>
    </r>
    <r>
      <rPr>
        <sz val="12"/>
        <rFont val="宋体"/>
        <family val="3"/>
        <charset val="134"/>
      </rPr>
      <t/>
    </r>
  </si>
  <si>
    <t>75gsm全涤磨毛布，漂白色--110“</t>
    <phoneticPr fontId="0" type="noConversion"/>
  </si>
  <si>
    <r>
      <t>主面料名称#5</t>
    </r>
    <r>
      <rPr>
        <sz val="12"/>
        <rFont val="宋体"/>
        <family val="3"/>
        <charset val="134"/>
      </rPr>
      <t/>
    </r>
  </si>
  <si>
    <r>
      <t>主面料名称#6</t>
    </r>
    <r>
      <rPr>
        <sz val="12"/>
        <rFont val="宋体"/>
        <family val="3"/>
        <charset val="134"/>
      </rPr>
      <t/>
    </r>
  </si>
  <si>
    <r>
      <t>主面料名称#7</t>
    </r>
    <r>
      <rPr>
        <sz val="12"/>
        <rFont val="宋体"/>
        <family val="3"/>
        <charset val="134"/>
      </rPr>
      <t/>
    </r>
  </si>
  <si>
    <t>真空压缩袋</t>
    <phoneticPr fontId="0" type="noConversion"/>
  </si>
  <si>
    <t>20g丙纶无纺布</t>
    <phoneticPr fontId="0" type="noConversion"/>
  </si>
  <si>
    <r>
      <t>主面料名称#8</t>
    </r>
    <r>
      <rPr>
        <sz val="12"/>
        <rFont val="宋体"/>
        <family val="3"/>
        <charset val="134"/>
      </rPr>
      <t/>
    </r>
  </si>
  <si>
    <t>220g/m2 6D无胶棉</t>
    <phoneticPr fontId="0" type="noConversion"/>
  </si>
  <si>
    <t>7D三维PP棉</t>
    <phoneticPr fontId="0" type="noConversion"/>
  </si>
  <si>
    <t>主面料小计</t>
    <phoneticPr fontId="0" type="noConversion"/>
  </si>
  <si>
    <t>辅料，包装，其它名称#1</t>
    <phoneticPr fontId="0" type="noConversion"/>
  </si>
  <si>
    <t>洗标+法标</t>
    <phoneticPr fontId="0" type="noConversion"/>
  </si>
  <si>
    <r>
      <t>洗标</t>
    </r>
    <r>
      <rPr>
        <sz val="10"/>
        <rFont val="Arial"/>
        <family val="2"/>
      </rPr>
      <t/>
    </r>
  </si>
  <si>
    <t>辅料，包装，其它名称#2</t>
  </si>
  <si>
    <t>本布袋 1.2m拎手长度，宽度按照3cm，拉链款</t>
    <phoneticPr fontId="0" type="noConversion"/>
  </si>
  <si>
    <t>绗缝</t>
    <phoneticPr fontId="0" type="noConversion"/>
  </si>
  <si>
    <t>绣花</t>
    <phoneticPr fontId="0" type="noConversion"/>
  </si>
  <si>
    <t>辅料，包装，其它名称#3</t>
  </si>
  <si>
    <t>干燥剂</t>
  </si>
  <si>
    <t>1cm橡筋</t>
    <phoneticPr fontId="0" type="noConversion"/>
  </si>
  <si>
    <t>辅料，包装，其它名称#4</t>
  </si>
  <si>
    <t>纸腰封</t>
    <phoneticPr fontId="0" type="noConversion"/>
  </si>
  <si>
    <t>辅料，包装，其它名称#5</t>
    <phoneticPr fontId="0" type="noConversion"/>
  </si>
  <si>
    <t>测试费</t>
    <phoneticPr fontId="0" type="noConversion"/>
  </si>
  <si>
    <t>thread</t>
  </si>
  <si>
    <r>
      <t>辅料，包装，其它名称#6</t>
    </r>
    <r>
      <rPr>
        <sz val="11"/>
        <rFont val="Calibri"/>
        <family val="2"/>
      </rPr>
      <t/>
    </r>
  </si>
  <si>
    <t>thread</t>
    <phoneticPr fontId="0" type="noConversion"/>
  </si>
  <si>
    <r>
      <t>辅料，包装，其它名称#7</t>
    </r>
    <r>
      <rPr>
        <sz val="11"/>
        <rFont val="Calibri"/>
        <family val="2"/>
      </rPr>
      <t/>
    </r>
  </si>
  <si>
    <t>追踪贴纸16*16mm  不干胶+追踪标16*16mm 无纺纸+尺码贴纸+ 指定  RFID贴纸，尺寸3.5*4.5CM+吊牌</t>
    <phoneticPr fontId="0" type="noConversion"/>
  </si>
  <si>
    <r>
      <t>辅料，包装，其它名称#8</t>
    </r>
    <r>
      <rPr>
        <sz val="11"/>
        <rFont val="Calibri"/>
        <family val="2"/>
      </rPr>
      <t/>
    </r>
  </si>
  <si>
    <r>
      <t>辅料，包装，其它名称#9</t>
    </r>
    <r>
      <rPr>
        <sz val="11"/>
        <rFont val="Calibri"/>
        <family val="2"/>
      </rPr>
      <t/>
    </r>
  </si>
  <si>
    <t>样品费,后续翻单取消</t>
    <phoneticPr fontId="0" type="noConversion"/>
  </si>
  <si>
    <r>
      <t>辅料，包装，其它名称#10</t>
    </r>
    <r>
      <rPr>
        <sz val="11"/>
        <rFont val="Calibri"/>
        <family val="2"/>
      </rPr>
      <t/>
    </r>
  </si>
  <si>
    <t>封箱带+天地盖</t>
    <phoneticPr fontId="0" type="noConversion"/>
  </si>
  <si>
    <t>纸箱长（厘米）</t>
    <phoneticPr fontId="5" type="noConversion"/>
  </si>
  <si>
    <t>纸箱宽（厘米）</t>
    <phoneticPr fontId="5" type="noConversion"/>
  </si>
  <si>
    <t>纸箱高（厘米）</t>
    <phoneticPr fontId="5" type="noConversion"/>
  </si>
  <si>
    <t>成箱方式（每箱）</t>
    <phoneticPr fontId="5" type="noConversion"/>
  </si>
  <si>
    <t>纸箱单价</t>
    <phoneticPr fontId="5" type="noConversion"/>
  </si>
  <si>
    <t>金额</t>
  </si>
  <si>
    <t>辅料，包装，其它小计</t>
    <phoneticPr fontId="0" type="noConversion"/>
  </si>
  <si>
    <t>主、辅料、包装其他小计</t>
    <phoneticPr fontId="0" type="noConversion"/>
  </si>
  <si>
    <t>工缴</t>
    <phoneticPr fontId="0" type="noConversion"/>
  </si>
  <si>
    <t>运、杂费</t>
    <phoneticPr fontId="0" type="noConversion"/>
  </si>
  <si>
    <t>利税</t>
    <phoneticPr fontId="0" type="noConversion"/>
  </si>
  <si>
    <t>换汇</t>
    <phoneticPr fontId="0" type="noConversion"/>
  </si>
  <si>
    <t>配额费</t>
    <phoneticPr fontId="7" type="noConversion"/>
  </si>
  <si>
    <t>辅工等费用小计</t>
    <phoneticPr fontId="0" type="noConversion"/>
  </si>
  <si>
    <t>出厂价位</t>
  </si>
  <si>
    <t>美 元 价</t>
  </si>
  <si>
    <t>含利税美金价</t>
    <phoneticPr fontId="0" type="noConversion"/>
  </si>
  <si>
    <t>合计人民币</t>
    <phoneticPr fontId="0" type="noConversion"/>
  </si>
  <si>
    <t>合计美元</t>
    <phoneticPr fontId="0" type="noConversion"/>
  </si>
  <si>
    <t>建议报价 海聆梦 1.7</t>
  </si>
  <si>
    <t>亿龙</t>
  </si>
  <si>
    <t>丹阳丽娜</t>
  </si>
  <si>
    <t>美华</t>
  </si>
  <si>
    <t xml:space="preserve"> </t>
    <phoneticPr fontId="0" type="noConversion"/>
  </si>
  <si>
    <t>Initial decision 项目的价格比价和对工厂或者生产部的初步决定</t>
  </si>
  <si>
    <t>工厂的初步决定和原因</t>
  </si>
  <si>
    <t>产品名称：</t>
    <phoneticPr fontId="0" type="noConversion"/>
  </si>
  <si>
    <t>面料规格</t>
  </si>
  <si>
    <t>成箱方式</t>
    <phoneticPr fontId="0" type="noConversion"/>
  </si>
  <si>
    <t>尺寸规格</t>
    <phoneticPr fontId="0" type="noConversion"/>
  </si>
  <si>
    <t xml:space="preserve">qty </t>
  </si>
  <si>
    <t>报价单使用价格</t>
  </si>
  <si>
    <t>UCCPM
目标价格</t>
  </si>
  <si>
    <t>产品开发部</t>
  </si>
  <si>
    <t>Factory 1</t>
  </si>
  <si>
    <t>Factory 2</t>
  </si>
  <si>
    <t>Factory 3</t>
  </si>
  <si>
    <t>Factory 4</t>
    <phoneticPr fontId="0" type="noConversion"/>
  </si>
  <si>
    <t>海聆梦</t>
    <phoneticPr fontId="0" type="noConversion"/>
  </si>
  <si>
    <t>亿龙</t>
    <phoneticPr fontId="0" type="noConversion"/>
  </si>
  <si>
    <t>丹阳丽娜</t>
    <phoneticPr fontId="0" type="noConversion"/>
  </si>
  <si>
    <t>美华</t>
    <phoneticPr fontId="0" type="noConversion"/>
  </si>
  <si>
    <t>Comforter set</t>
    <phoneticPr fontId="0" type="noConversion"/>
  </si>
  <si>
    <r>
      <rPr>
        <b/>
        <sz val="10"/>
        <rFont val="Arial"/>
        <family val="2"/>
      </rPr>
      <t>Comforter</t>
    </r>
    <r>
      <rPr>
        <sz val="10"/>
        <rFont val="Arial"/>
        <family val="2"/>
      </rPr>
      <t xml:space="preserve">: Face:400gsm AB yarn serengeti fur, Back: 85gsm microfiber solid ,  knife edge, 220gsm 6D fiber fill; 
</t>
    </r>
    <r>
      <rPr>
        <b/>
        <sz val="10"/>
        <rFont val="Arial"/>
        <family val="2"/>
      </rPr>
      <t>Sham</t>
    </r>
    <r>
      <rPr>
        <sz val="10"/>
        <rFont val="Arial"/>
        <family val="2"/>
      </rPr>
      <t xml:space="preserve">:Face:400gsm AB yarn serengeti fur, Back: 85gsm microfiber solid ,  knife edge,overlamp on back,
</t>
    </r>
    <r>
      <rPr>
        <b/>
        <sz val="10"/>
        <rFont val="Arial"/>
        <family val="2"/>
      </rPr>
      <t>Bedskirt</t>
    </r>
    <r>
      <rPr>
        <sz val="10"/>
        <rFont val="Arial"/>
        <family val="2"/>
      </rPr>
      <t>:60gsm nonwoven, 75gsm microfiber skirt</t>
    </r>
    <r>
      <rPr>
        <b/>
        <sz val="10"/>
        <rFont val="Arial"/>
        <family val="2"/>
      </rPr>
      <t xml:space="preserve">
Sheetset</t>
    </r>
    <r>
      <rPr>
        <sz val="10"/>
        <rFont val="Arial"/>
        <family val="2"/>
      </rPr>
      <t xml:space="preserve">:75gsm microfiber white
</t>
    </r>
    <r>
      <rPr>
        <b/>
        <sz val="10"/>
        <rFont val="Arial"/>
        <family val="2"/>
      </rPr>
      <t>3 decorative</t>
    </r>
    <r>
      <rPr>
        <sz val="10"/>
        <rFont val="Arial"/>
        <family val="2"/>
      </rPr>
      <t xml:space="preserve"> pillow
</t>
    </r>
    <r>
      <rPr>
        <b/>
        <sz val="10"/>
        <rFont val="Arial"/>
        <family val="2"/>
      </rPr>
      <t>Throw</t>
    </r>
    <r>
      <rPr>
        <sz val="10"/>
        <rFont val="Arial"/>
        <family val="2"/>
      </rPr>
      <t>:1pc 300gsm jacquard velour
Packaging: comress+self bag+paper bellyband,2pcs per carton</t>
    </r>
  </si>
  <si>
    <t>2pcs/ctn</t>
    <phoneticPr fontId="0" type="noConversion"/>
  </si>
  <si>
    <t>92*92"-1pc '20*26"-2pcs
60*80*15" 90*102"/60*80+15"/20*30"-2pc
26*26"-2pcs
18*18“-1pc
16*16“-1pc
12*18-1pc
50x60''</t>
    <phoneticPr fontId="0" type="noConversion"/>
  </si>
  <si>
    <t>Faux Fur 14pcs</t>
  </si>
  <si>
    <t>CLASS</t>
  </si>
  <si>
    <t>CLASS- SUBCLASS</t>
  </si>
  <si>
    <t>PROGRAM</t>
  </si>
  <si>
    <t>STATUS</t>
  </si>
  <si>
    <t>TIER</t>
  </si>
  <si>
    <t>DOOR COUNT</t>
  </si>
  <si>
    <t>DEPT #</t>
  </si>
  <si>
    <t>VEND DES</t>
  </si>
  <si>
    <t>TY PID</t>
  </si>
  <si>
    <t>TY SIZE</t>
  </si>
  <si>
    <t>COST</t>
  </si>
  <si>
    <t>AUR</t>
  </si>
  <si>
    <t>CASEPACK</t>
  </si>
  <si>
    <t>BULK STORE U</t>
  </si>
  <si>
    <t>BULK HAF U</t>
  </si>
  <si>
    <t>BULK COM U</t>
  </si>
  <si>
    <t>OMNI BULK U</t>
  </si>
  <si>
    <t>BULK STORE $</t>
  </si>
  <si>
    <t>BULK HAF $</t>
  </si>
  <si>
    <t>BULK COM $</t>
  </si>
  <si>
    <t>OMNI BULK  $</t>
  </si>
  <si>
    <t>14 PC</t>
  </si>
  <si>
    <t>14 PC- QUEEN</t>
  </si>
  <si>
    <t>FUR</t>
  </si>
  <si>
    <t>UPDATE- FA25 REORDER</t>
  </si>
  <si>
    <t>MID DOOR+F25</t>
  </si>
  <si>
    <t/>
  </si>
  <si>
    <t>QUEEN</t>
  </si>
  <si>
    <t>14 PC- KING</t>
  </si>
  <si>
    <t>KING</t>
  </si>
  <si>
    <t>价格相差不大，考虑到交期和海聆梦的产能，这个项目给到美华</t>
  </si>
  <si>
    <t>Plush to Sherpa</t>
  </si>
  <si>
    <t>Premier Comforter Print Plush to Sherpa Throw</t>
  </si>
  <si>
    <t>Plush to Sherpa Throw</t>
  </si>
  <si>
    <t>220gsm print plush to 260gsm sherpa, 2'' sherpa fold over; folded with ribbon + insert, 4pcs per carton</t>
  </si>
  <si>
    <t>100% Polyester knit throw</t>
  </si>
  <si>
    <t>50x60''</t>
  </si>
  <si>
    <t>Dear Santa</t>
  </si>
  <si>
    <t>6301.40.0020</t>
  </si>
  <si>
    <t>Holiday Dogs</t>
  </si>
  <si>
    <t>Tartan Plaid</t>
  </si>
  <si>
    <t>Plaid</t>
  </si>
  <si>
    <t>Scallop Plush</t>
  </si>
  <si>
    <t>Premier Comforter Solid Plush with Scallop Edge Throw</t>
  </si>
  <si>
    <t>Plush Throw</t>
  </si>
  <si>
    <t>400gsm plush with 120gsm knit binding, Scalloped Edge; folded with ribbon + insert, 4pcs per carton</t>
  </si>
  <si>
    <t>Ivory/Navy</t>
  </si>
  <si>
    <t>Pink/Plum</t>
  </si>
  <si>
    <t>Mint/Red</t>
  </si>
  <si>
    <t>Blue/Navy</t>
  </si>
  <si>
    <t>Cable Sherpa</t>
    <phoneticPr fontId="30" type="noConversion"/>
  </si>
  <si>
    <t>Premier Comforter Jacquard Cable Sherpa Throw</t>
    <phoneticPr fontId="30" type="noConversion"/>
  </si>
  <si>
    <t>Cable Throw</t>
    <phoneticPr fontId="30" type="noConversion"/>
  </si>
  <si>
    <t>100% Polyester 300gsm solid single layer jacquard sherpa, 1" self hem, rolled with ribbon+ insert, 4pcs/ctn.</t>
    <phoneticPr fontId="30" type="noConversion"/>
  </si>
  <si>
    <t>100% Polyester knit throw</t>
    <phoneticPr fontId="30" type="noConversion"/>
  </si>
  <si>
    <t>MARSHMELLOW</t>
    <phoneticPr fontId="30" type="noConversion"/>
  </si>
  <si>
    <t>022164610642</t>
  </si>
  <si>
    <t>Cable Sherpa</t>
  </si>
  <si>
    <t>ZIFANDEL</t>
    <phoneticPr fontId="30" type="noConversion"/>
  </si>
  <si>
    <t>022164610666</t>
  </si>
  <si>
    <t>Premier Comforter Jacquard Cable Sherpa Throw</t>
  </si>
  <si>
    <t>Cable Throw</t>
  </si>
  <si>
    <t>100% Polyester 300gsm solid single layer jacquard sherpa, 1" self hem, rolled with ribbon+ insert, 4pcs/ctn.</t>
  </si>
  <si>
    <t>Eclipse</t>
  </si>
  <si>
    <t>MCH50-6432</t>
    <phoneticPr fontId="30" type="noConversion"/>
  </si>
  <si>
    <t>MCH50-6433</t>
  </si>
  <si>
    <t>MCH50-6434</t>
  </si>
  <si>
    <t>MCH50-6435</t>
  </si>
  <si>
    <t>MCH50-6436</t>
  </si>
  <si>
    <t>MCH50-6437</t>
  </si>
  <si>
    <t>MCH50-6438</t>
  </si>
  <si>
    <t>MCH50-6439</t>
  </si>
  <si>
    <t>MCH50-6074</t>
    <phoneticPr fontId="30" type="noConversion"/>
  </si>
  <si>
    <t>MCH50-6076</t>
    <phoneticPr fontId="30" type="noConversion"/>
  </si>
  <si>
    <t>MCH50-6440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</si>
</sst>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7" formatCode="&quot;¥&quot;#,##0.00;&quot;¥&quot;\-#,##0.00"/>
    <numFmt numFmtId="26" formatCode="\$#,##0.00_);[Red]\(\$#,##0.00\)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0.00_ "/>
    <numFmt numFmtId="185" formatCode="[$$-409]#,##0.000_ ;\-[$$-409]#,##0.000\ "/>
    <numFmt numFmtId="186" formatCode="0.00_);[Red]\(0.00\)"/>
    <numFmt numFmtId="187" formatCode="#,##0.00_ "/>
    <numFmt numFmtId="188" formatCode="&quot;¥&quot;#,##0.00_);[Red]\(&quot;¥&quot;#,##0.00\)"/>
    <numFmt numFmtId="189" formatCode="\$#,##0.00;\-\$#,##0.00"/>
    <numFmt numFmtId="190" formatCode="0.0_ "/>
    <numFmt numFmtId="191" formatCode="_(* #,##0_);_(* \(#,##0\);_(* &quot;-&quot;??_);_(@_)"/>
    <numFmt numFmtId="192" formatCode="_(&quot;$&quot;* #,##0_);_(&quot;$&quot;* \(#,##0\);_(&quot;$&quot;* &quot;-&quot;??_);_(@_)"/>
    <numFmt numFmtId="194" formatCode="&quot;$&quot;#,##0.00_);[Red]\(&quot;$&quot;#,##0.00\)"/>
  </numFmts>
  <fonts count="55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18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name val="Verdana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8"/>
      <name val="微软雅黑"/>
      <family val="2"/>
      <charset val="134"/>
    </font>
    <font>
      <b/>
      <sz val="1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D9D9D9"/>
        <bgColor rgb="FF000000"/>
      </patternFill>
    </fill>
    <fill>
      <patternFill patternType="solid">
        <fgColor rgb="FFFFEBFD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9" fillId="0" borderId="0"/>
    <xf numFmtId="182" fontId="3" fillId="0" borderId="0"/>
    <xf numFmtId="183" fontId="29" fillId="0" borderId="0"/>
    <xf numFmtId="183" fontId="31" fillId="0" borderId="0">
      <alignment vertical="center"/>
    </xf>
    <xf numFmtId="0" fontId="5" fillId="0" borderId="0"/>
    <xf numFmtId="182" fontId="2" fillId="0" borderId="0"/>
    <xf numFmtId="176" fontId="5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>
      <alignment vertical="center"/>
    </xf>
    <xf numFmtId="185" fontId="6" fillId="0" borderId="0">
      <alignment vertical="center"/>
    </xf>
    <xf numFmtId="185" fontId="6" fillId="0" borderId="0" applyProtection="0"/>
    <xf numFmtId="0" fontId="33" fillId="0" borderId="0"/>
    <xf numFmtId="0" fontId="33" fillId="0" borderId="0"/>
    <xf numFmtId="185" fontId="6" fillId="0" borderId="0">
      <alignment vertical="center"/>
    </xf>
    <xf numFmtId="185" fontId="6" fillId="0" borderId="0"/>
    <xf numFmtId="185" fontId="6" fillId="0" borderId="0">
      <alignment vertical="center"/>
    </xf>
    <xf numFmtId="0" fontId="6" fillId="0" borderId="0"/>
    <xf numFmtId="0" fontId="33" fillId="0" borderId="0"/>
    <xf numFmtId="185" fontId="6" fillId="0" borderId="0">
      <alignment vertical="center"/>
    </xf>
    <xf numFmtId="185" fontId="6" fillId="0" borderId="0">
      <alignment vertical="center"/>
    </xf>
    <xf numFmtId="182" fontId="6" fillId="0" borderId="0"/>
    <xf numFmtId="182" fontId="6" fillId="0" borderId="0"/>
    <xf numFmtId="185" fontId="6" fillId="0" borderId="0"/>
    <xf numFmtId="185" fontId="33" fillId="0" borderId="0">
      <alignment vertical="center"/>
    </xf>
    <xf numFmtId="0" fontId="33" fillId="0" borderId="0"/>
    <xf numFmtId="185" fontId="6" fillId="0" borderId="0">
      <alignment vertical="center"/>
    </xf>
    <xf numFmtId="185" fontId="6" fillId="0" borderId="0">
      <alignment vertical="center"/>
    </xf>
    <xf numFmtId="0" fontId="6" fillId="0" borderId="0"/>
    <xf numFmtId="185" fontId="33" fillId="0" borderId="0">
      <alignment vertical="center"/>
    </xf>
    <xf numFmtId="190" fontId="6" fillId="0" borderId="0">
      <alignment vertical="center"/>
    </xf>
    <xf numFmtId="0" fontId="6" fillId="0" borderId="0"/>
    <xf numFmtId="0" fontId="33" fillId="0" borderId="0">
      <alignment vertical="center"/>
    </xf>
    <xf numFmtId="0" fontId="6" fillId="0" borderId="0"/>
    <xf numFmtId="0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290">
    <xf numFmtId="0" fontId="0" fillId="0" borderId="0" xfId="0"/>
    <xf numFmtId="9" fontId="0" fillId="0" borderId="0" xfId="0" applyNumberFormat="1"/>
    <xf numFmtId="0" fontId="9" fillId="0" borderId="0" xfId="0" applyFont="1"/>
    <xf numFmtId="0" fontId="5" fillId="0" borderId="0" xfId="0" applyFont="1"/>
    <xf numFmtId="0" fontId="10" fillId="0" borderId="0" xfId="2" applyFont="1" applyProtection="1">
      <protection locked="0"/>
    </xf>
    <xf numFmtId="0" fontId="11" fillId="0" borderId="0" xfId="2" applyFont="1" applyProtection="1">
      <protection locked="0"/>
    </xf>
    <xf numFmtId="0" fontId="6" fillId="0" borderId="0" xfId="3" applyAlignment="1" applyProtection="1">
      <alignment horizontal="left"/>
      <protection locked="0"/>
    </xf>
    <xf numFmtId="0" fontId="12" fillId="0" borderId="0" xfId="3" applyFont="1" applyAlignment="1" applyProtection="1">
      <alignment horizontal="left"/>
      <protection locked="0"/>
    </xf>
    <xf numFmtId="0" fontId="13" fillId="0" borderId="0" xfId="3" applyFont="1" applyAlignment="1" applyProtection="1">
      <alignment horizontal="left"/>
      <protection locked="0"/>
    </xf>
    <xf numFmtId="0" fontId="14" fillId="0" borderId="0" xfId="3" applyFont="1" applyAlignment="1" applyProtection="1">
      <alignment horizontal="left"/>
      <protection locked="0"/>
    </xf>
    <xf numFmtId="178" fontId="6" fillId="0" borderId="0" xfId="3" applyNumberFormat="1" applyAlignment="1" applyProtection="1">
      <alignment horizontal="left"/>
      <protection locked="0"/>
    </xf>
    <xf numFmtId="0" fontId="16" fillId="0" borderId="1" xfId="2" applyFont="1" applyBorder="1" applyAlignment="1" applyProtection="1">
      <alignment horizontal="left"/>
      <protection locked="0"/>
    </xf>
    <xf numFmtId="0" fontId="6" fillId="0" borderId="1" xfId="3" applyBorder="1" applyAlignment="1" applyProtection="1">
      <alignment horizontal="left"/>
      <protection locked="0"/>
    </xf>
    <xf numFmtId="0" fontId="6" fillId="0" borderId="0" xfId="3" applyAlignment="1" applyProtection="1">
      <alignment horizontal="center"/>
      <protection locked="0"/>
    </xf>
    <xf numFmtId="0" fontId="6" fillId="0" borderId="0" xfId="3" applyAlignment="1" applyProtection="1">
      <alignment horizontal="center" vertical="center" wrapText="1"/>
      <protection locked="0"/>
    </xf>
    <xf numFmtId="9" fontId="6" fillId="0" borderId="0" xfId="3" applyNumberFormat="1" applyAlignment="1" applyProtection="1">
      <alignment horizontal="center" wrapText="1"/>
      <protection locked="0"/>
    </xf>
    <xf numFmtId="0" fontId="17" fillId="0" borderId="0" xfId="3" applyFont="1" applyAlignment="1" applyProtection="1">
      <alignment horizontal="left"/>
      <protection locked="0"/>
    </xf>
    <xf numFmtId="0" fontId="15" fillId="4" borderId="1" xfId="2" applyFont="1" applyFill="1" applyBorder="1" applyAlignment="1" applyProtection="1">
      <alignment horizontal="left"/>
      <protection locked="0"/>
    </xf>
    <xf numFmtId="0" fontId="17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9" fontId="6" fillId="0" borderId="0" xfId="3" applyNumberFormat="1" applyAlignment="1" applyProtection="1">
      <alignment horizontal="center"/>
      <protection locked="0"/>
    </xf>
    <xf numFmtId="9" fontId="13" fillId="0" borderId="0" xfId="3" applyNumberFormat="1" applyFont="1" applyAlignment="1" applyProtection="1">
      <alignment horizontal="center" wrapText="1"/>
      <protection locked="0"/>
    </xf>
    <xf numFmtId="9" fontId="14" fillId="0" borderId="0" xfId="3" applyNumberFormat="1" applyFont="1" applyAlignment="1">
      <alignment horizontal="center" wrapText="1"/>
    </xf>
    <xf numFmtId="0" fontId="6" fillId="0" borderId="0" xfId="3" applyAlignment="1">
      <alignment horizontal="left"/>
    </xf>
    <xf numFmtId="0" fontId="6" fillId="0" borderId="0" xfId="3" applyAlignment="1">
      <alignment horizontal="left" wrapText="1"/>
    </xf>
    <xf numFmtId="178" fontId="6" fillId="0" borderId="0" xfId="3" applyNumberFormat="1" applyAlignment="1">
      <alignment horizontal="left"/>
    </xf>
    <xf numFmtId="0" fontId="17" fillId="0" borderId="0" xfId="3" applyFont="1"/>
    <xf numFmtId="14" fontId="17" fillId="0" borderId="0" xfId="3" applyNumberFormat="1" applyFont="1"/>
    <xf numFmtId="0" fontId="17" fillId="0" borderId="0" xfId="3" applyFont="1" applyAlignment="1">
      <alignment wrapText="1"/>
    </xf>
    <xf numFmtId="178" fontId="17" fillId="0" borderId="0" xfId="3" applyNumberFormat="1" applyFont="1" applyAlignment="1">
      <alignment horizontal="left"/>
    </xf>
    <xf numFmtId="9" fontId="6" fillId="0" borderId="0" xfId="3" applyNumberFormat="1" applyAlignment="1" applyProtection="1">
      <alignment horizontal="center" vertical="center" wrapText="1"/>
      <protection locked="0"/>
    </xf>
    <xf numFmtId="0" fontId="6" fillId="0" borderId="0" xfId="3"/>
    <xf numFmtId="14" fontId="6" fillId="0" borderId="0" xfId="3" applyNumberFormat="1"/>
    <xf numFmtId="0" fontId="6" fillId="0" borderId="0" xfId="3" applyAlignment="1">
      <alignment wrapText="1"/>
    </xf>
    <xf numFmtId="0" fontId="17" fillId="0" borderId="0" xfId="3" applyFont="1" applyAlignment="1">
      <alignment horizontal="right"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8" fillId="0" borderId="0" xfId="0" applyFont="1"/>
    <xf numFmtId="178" fontId="6" fillId="0" borderId="0" xfId="2" applyNumberFormat="1" applyAlignment="1" applyProtection="1">
      <alignment wrapText="1"/>
      <protection locked="0"/>
    </xf>
    <xf numFmtId="0" fontId="15" fillId="0" borderId="1" xfId="2" applyFont="1" applyBorder="1" applyAlignment="1" applyProtection="1">
      <alignment horizontal="left"/>
      <protection locked="0"/>
    </xf>
    <xf numFmtId="0" fontId="15" fillId="0" borderId="1" xfId="2" applyFont="1" applyBorder="1" applyProtection="1"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20" fillId="4" borderId="1" xfId="3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wrapText="1"/>
    </xf>
    <xf numFmtId="0" fontId="15" fillId="3" borderId="1" xfId="2" applyFont="1" applyFill="1" applyBorder="1" applyAlignment="1" applyProtection="1">
      <alignment horizontal="left" vertical="center"/>
      <protection locked="0"/>
    </xf>
    <xf numFmtId="0" fontId="15" fillId="4" borderId="1" xfId="2" applyFont="1" applyFill="1" applyBorder="1" applyAlignment="1" applyProtection="1">
      <alignment horizontal="left" vertical="center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6" fillId="0" borderId="1" xfId="3" applyBorder="1" applyAlignment="1" applyProtection="1">
      <alignment horizontal="left" vertical="center"/>
      <protection locked="0"/>
    </xf>
    <xf numFmtId="0" fontId="6" fillId="0" borderId="0" xfId="3" applyAlignment="1" applyProtection="1">
      <alignment horizontal="left" vertical="center"/>
      <protection locked="0"/>
    </xf>
    <xf numFmtId="0" fontId="12" fillId="0" borderId="0" xfId="3" applyFont="1" applyAlignment="1" applyProtection="1">
      <alignment horizontal="left" vertical="center"/>
      <protection locked="0"/>
    </xf>
    <xf numFmtId="0" fontId="6" fillId="0" borderId="0" xfId="3" applyAlignment="1" applyProtection="1">
      <alignment horizontal="center" vertical="center"/>
      <protection locked="0"/>
    </xf>
    <xf numFmtId="0" fontId="13" fillId="0" borderId="0" xfId="3" applyFon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178" fontId="6" fillId="0" borderId="0" xfId="3" applyNumberFormat="1" applyAlignment="1" applyProtection="1">
      <alignment horizontal="left" vertical="center"/>
      <protection locked="0"/>
    </xf>
    <xf numFmtId="0" fontId="17" fillId="0" borderId="0" xfId="3" applyFont="1" applyAlignment="1" applyProtection="1">
      <alignment horizontal="left" vertical="center"/>
      <protection locked="0"/>
    </xf>
    <xf numFmtId="0" fontId="15" fillId="0" borderId="1" xfId="2" applyFont="1" applyBorder="1" applyAlignment="1" applyProtection="1">
      <alignment horizontal="left" vertical="center"/>
      <protection locked="0"/>
    </xf>
    <xf numFmtId="0" fontId="15" fillId="0" borderId="1" xfId="2" applyFont="1" applyBorder="1" applyAlignment="1" applyProtection="1">
      <alignment vertical="center"/>
      <protection locked="0"/>
    </xf>
    <xf numFmtId="0" fontId="19" fillId="0" borderId="1" xfId="2" applyFont="1" applyBorder="1" applyAlignment="1" applyProtection="1">
      <alignment horizontal="left"/>
      <protection locked="0"/>
    </xf>
    <xf numFmtId="0" fontId="23" fillId="0" borderId="0" xfId="0" applyFont="1"/>
    <xf numFmtId="0" fontId="18" fillId="0" borderId="0" xfId="0" applyFont="1" applyAlignment="1">
      <alignment vertical="center"/>
    </xf>
    <xf numFmtId="0" fontId="4" fillId="0" borderId="1" xfId="0" applyFont="1" applyBorder="1" applyAlignment="1">
      <alignment horizontal="left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79" fontId="4" fillId="5" borderId="1" xfId="0" applyNumberFormat="1" applyFont="1" applyFill="1" applyBorder="1" applyAlignment="1">
      <alignment horizontal="center" wrapText="1"/>
    </xf>
    <xf numFmtId="2" fontId="4" fillId="5" borderId="1" xfId="0" applyNumberFormat="1" applyFont="1" applyFill="1" applyBorder="1" applyAlignment="1">
      <alignment horizontal="center" wrapText="1"/>
    </xf>
    <xf numFmtId="178" fontId="25" fillId="5" borderId="1" xfId="1" applyNumberFormat="1" applyFont="1" applyFill="1" applyBorder="1" applyAlignment="1">
      <alignment wrapText="1"/>
    </xf>
    <xf numFmtId="178" fontId="4" fillId="8" borderId="6" xfId="0" applyNumberFormat="1" applyFont="1" applyFill="1" applyBorder="1" applyAlignment="1">
      <alignment horizontal="center" wrapText="1"/>
    </xf>
    <xf numFmtId="178" fontId="4" fillId="5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25" fillId="0" borderId="1" xfId="1" applyNumberFormat="1" applyFont="1" applyBorder="1" applyAlignment="1">
      <alignment wrapText="1"/>
    </xf>
    <xf numFmtId="178" fontId="25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25" fillId="7" borderId="1" xfId="1" applyNumberFormat="1" applyFont="1" applyFill="1" applyBorder="1" applyAlignment="1">
      <alignment wrapText="1"/>
    </xf>
    <xf numFmtId="178" fontId="25" fillId="6" borderId="1" xfId="1" applyNumberFormat="1" applyFont="1" applyFill="1" applyBorder="1" applyAlignment="1">
      <alignment wrapText="1"/>
    </xf>
    <xf numFmtId="10" fontId="25" fillId="6" borderId="1" xfId="1" applyNumberFormat="1" applyFont="1" applyFill="1" applyBorder="1" applyAlignment="1">
      <alignment wrapText="1"/>
    </xf>
    <xf numFmtId="0" fontId="26" fillId="9" borderId="0" xfId="0" applyFont="1" applyFill="1" applyAlignment="1">
      <alignment horizontal="center" wrapText="1"/>
    </xf>
    <xf numFmtId="178" fontId="4" fillId="6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6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0" fillId="2" borderId="1" xfId="0" applyFill="1" applyBorder="1" applyAlignment="1">
      <alignment vertical="center" wrapText="1"/>
    </xf>
    <xf numFmtId="0" fontId="4" fillId="7" borderId="1" xfId="4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16" fillId="0" borderId="0" xfId="2" applyFont="1" applyAlignment="1" applyProtection="1">
      <alignment horizontal="left"/>
      <protection locked="0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26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2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78" fontId="27" fillId="6" borderId="6" xfId="1" applyNumberFormat="1" applyFont="1" applyFill="1" applyBorder="1" applyAlignment="1">
      <alignment wrapText="1"/>
    </xf>
    <xf numFmtId="0" fontId="26" fillId="6" borderId="1" xfId="0" applyFont="1" applyFill="1" applyBorder="1" applyAlignment="1">
      <alignment horizontal="center" wrapText="1"/>
    </xf>
    <xf numFmtId="14" fontId="16" fillId="0" borderId="1" xfId="2" applyNumberFormat="1" applyFont="1" applyBorder="1" applyAlignment="1" applyProtection="1">
      <alignment horizontal="left"/>
      <protection locked="0"/>
    </xf>
    <xf numFmtId="184" fontId="27" fillId="0" borderId="1" xfId="14" applyNumberFormat="1" applyFont="1" applyBorder="1" applyAlignment="1">
      <alignment horizontal="center" vertical="center" wrapText="1"/>
    </xf>
    <xf numFmtId="184" fontId="27" fillId="0" borderId="1" xfId="14" quotePrefix="1" applyNumberFormat="1" applyFont="1" applyBorder="1" applyAlignment="1">
      <alignment horizontal="center" vertical="center" wrapText="1"/>
    </xf>
    <xf numFmtId="0" fontId="6" fillId="0" borderId="0" xfId="14" applyAlignment="1">
      <alignment horizontal="center" vertical="center" wrapText="1"/>
    </xf>
    <xf numFmtId="0" fontId="33" fillId="0" borderId="0" xfId="15"/>
    <xf numFmtId="184" fontId="27" fillId="0" borderId="1" xfId="16" applyNumberFormat="1" applyFont="1" applyBorder="1" applyAlignment="1">
      <alignment horizontal="center" vertical="center" wrapText="1"/>
    </xf>
    <xf numFmtId="184" fontId="27" fillId="0" borderId="2" xfId="14" applyNumberFormat="1" applyFont="1" applyBorder="1" applyAlignment="1">
      <alignment horizontal="center" vertical="center" wrapText="1"/>
    </xf>
    <xf numFmtId="184" fontId="27" fillId="0" borderId="2" xfId="16" applyNumberFormat="1" applyFont="1" applyBorder="1" applyAlignment="1">
      <alignment horizontal="center" vertical="center" wrapText="1"/>
    </xf>
    <xf numFmtId="0" fontId="6" fillId="11" borderId="1" xfId="16" applyFill="1" applyBorder="1" applyAlignment="1">
      <alignment horizontal="center" vertical="center" wrapText="1"/>
    </xf>
    <xf numFmtId="0" fontId="35" fillId="0" borderId="0" xfId="17" applyFont="1" applyAlignment="1">
      <alignment vertical="center"/>
    </xf>
    <xf numFmtId="0" fontId="34" fillId="11" borderId="1" xfId="16" applyFont="1" applyFill="1" applyBorder="1" applyAlignment="1">
      <alignment horizontal="center" vertical="center" wrapText="1"/>
    </xf>
    <xf numFmtId="0" fontId="27" fillId="11" borderId="1" xfId="16" applyFont="1" applyFill="1" applyBorder="1" applyAlignment="1">
      <alignment horizontal="center" vertical="center" wrapText="1"/>
    </xf>
    <xf numFmtId="0" fontId="27" fillId="11" borderId="0" xfId="16" applyFont="1" applyFill="1" applyAlignment="1">
      <alignment horizontal="center" vertical="center" wrapText="1"/>
    </xf>
    <xf numFmtId="0" fontId="27" fillId="11" borderId="1" xfId="18" applyFont="1" applyFill="1" applyBorder="1" applyAlignment="1">
      <alignment horizontal="center" vertical="center" wrapText="1"/>
    </xf>
    <xf numFmtId="0" fontId="27" fillId="11" borderId="1" xfId="16" quotePrefix="1" applyFont="1" applyFill="1" applyBorder="1" applyAlignment="1">
      <alignment horizontal="center" vertical="center" wrapText="1"/>
    </xf>
    <xf numFmtId="0" fontId="36" fillId="11" borderId="1" xfId="16" applyFont="1" applyFill="1" applyBorder="1" applyAlignment="1">
      <alignment horizontal="center" vertical="center" wrapText="1" shrinkToFit="1"/>
    </xf>
    <xf numFmtId="0" fontId="37" fillId="11" borderId="1" xfId="16" applyFont="1" applyFill="1" applyBorder="1" applyAlignment="1">
      <alignment horizontal="center" vertical="center" wrapText="1"/>
    </xf>
    <xf numFmtId="0" fontId="38" fillId="11" borderId="1" xfId="19" quotePrefix="1" applyFont="1" applyFill="1" applyBorder="1" applyAlignment="1">
      <alignment horizontal="center" vertical="center" wrapText="1"/>
    </xf>
    <xf numFmtId="0" fontId="36" fillId="0" borderId="0" xfId="15" applyFont="1"/>
    <xf numFmtId="0" fontId="36" fillId="0" borderId="0" xfId="17" applyFont="1" applyAlignment="1">
      <alignment vertical="center"/>
    </xf>
    <xf numFmtId="185" fontId="38" fillId="12" borderId="1" xfId="20" applyFont="1" applyFill="1" applyBorder="1" applyAlignment="1">
      <alignment horizontal="center" vertical="center" wrapText="1"/>
    </xf>
    <xf numFmtId="0" fontId="36" fillId="11" borderId="1" xfId="16" applyFont="1" applyFill="1" applyBorder="1" applyAlignment="1">
      <alignment horizontal="center" vertical="center" wrapText="1"/>
    </xf>
    <xf numFmtId="0" fontId="36" fillId="11" borderId="1" xfId="18" applyFont="1" applyFill="1" applyBorder="1" applyAlignment="1">
      <alignment horizontal="center" vertical="center" wrapText="1"/>
    </xf>
    <xf numFmtId="0" fontId="36" fillId="11" borderId="1" xfId="16" quotePrefix="1" applyFont="1" applyFill="1" applyBorder="1" applyAlignment="1">
      <alignment horizontal="center" vertical="center" wrapText="1"/>
    </xf>
    <xf numFmtId="185" fontId="36" fillId="12" borderId="1" xfId="21" applyFont="1" applyFill="1" applyBorder="1" applyAlignment="1">
      <alignment horizontal="center" vertical="center" wrapText="1"/>
    </xf>
    <xf numFmtId="0" fontId="36" fillId="13" borderId="1" xfId="16" applyFont="1" applyFill="1" applyBorder="1" applyAlignment="1">
      <alignment horizontal="center" vertical="center" wrapText="1"/>
    </xf>
    <xf numFmtId="185" fontId="36" fillId="13" borderId="1" xfId="22" applyFont="1" applyFill="1" applyBorder="1" applyAlignment="1">
      <alignment horizontal="center" vertical="center" wrapText="1"/>
    </xf>
    <xf numFmtId="186" fontId="36" fillId="14" borderId="1" xfId="23" applyNumberFormat="1" applyFont="1" applyFill="1" applyBorder="1" applyAlignment="1">
      <alignment horizontal="center"/>
    </xf>
    <xf numFmtId="186" fontId="36" fillId="14" borderId="1" xfId="24" applyNumberFormat="1" applyFont="1" applyFill="1" applyBorder="1" applyAlignment="1">
      <alignment horizontal="center"/>
    </xf>
    <xf numFmtId="184" fontId="36" fillId="14" borderId="1" xfId="24" applyNumberFormat="1" applyFont="1" applyFill="1" applyBorder="1" applyAlignment="1">
      <alignment horizontal="center" vertical="center" wrapText="1"/>
    </xf>
    <xf numFmtId="184" fontId="39" fillId="0" borderId="1" xfId="16" applyNumberFormat="1" applyFont="1" applyBorder="1" applyAlignment="1">
      <alignment horizontal="center" vertical="center" wrapText="1"/>
    </xf>
    <xf numFmtId="184" fontId="36" fillId="15" borderId="1" xfId="25" applyNumberFormat="1" applyFont="1" applyFill="1" applyBorder="1" applyAlignment="1">
      <alignment horizontal="center" vertical="center" wrapText="1"/>
    </xf>
    <xf numFmtId="4" fontId="36" fillId="0" borderId="1" xfId="16" applyNumberFormat="1" applyFont="1" applyBorder="1" applyAlignment="1">
      <alignment horizontal="center" vertical="center" wrapText="1"/>
    </xf>
    <xf numFmtId="184" fontId="36" fillId="0" borderId="1" xfId="16" applyNumberFormat="1" applyFont="1" applyBorder="1" applyAlignment="1">
      <alignment horizontal="center" vertical="center" wrapText="1"/>
    </xf>
    <xf numFmtId="184" fontId="36" fillId="14" borderId="1" xfId="26" applyNumberFormat="1" applyFont="1" applyFill="1" applyBorder="1" applyAlignment="1">
      <alignment horizontal="center" vertical="center"/>
    </xf>
    <xf numFmtId="184" fontId="36" fillId="0" borderId="1" xfId="22" applyNumberFormat="1" applyFont="1" applyBorder="1" applyAlignment="1">
      <alignment horizontal="center" vertical="center"/>
    </xf>
    <xf numFmtId="185" fontId="36" fillId="16" borderId="1" xfId="21" applyFont="1" applyFill="1" applyBorder="1" applyAlignment="1">
      <alignment horizontal="center" vertical="center" wrapText="1"/>
    </xf>
    <xf numFmtId="4" fontId="39" fillId="0" borderId="1" xfId="16" applyNumberFormat="1" applyFont="1" applyBorder="1" applyAlignment="1">
      <alignment horizontal="center" vertical="center" wrapText="1"/>
    </xf>
    <xf numFmtId="184" fontId="36" fillId="0" borderId="1" xfId="24" applyNumberFormat="1" applyFont="1" applyBorder="1" applyAlignment="1">
      <alignment horizontal="center" vertical="center" wrapText="1"/>
    </xf>
    <xf numFmtId="184" fontId="36" fillId="0" borderId="1" xfId="2" applyNumberFormat="1" applyFont="1" applyBorder="1" applyAlignment="1">
      <alignment horizontal="center" vertical="center" wrapText="1"/>
    </xf>
    <xf numFmtId="0" fontId="36" fillId="13" borderId="1" xfId="16" quotePrefix="1" applyFont="1" applyFill="1" applyBorder="1" applyAlignment="1">
      <alignment horizontal="center" vertical="center" wrapText="1"/>
    </xf>
    <xf numFmtId="185" fontId="36" fillId="17" borderId="1" xfId="21" applyFont="1" applyFill="1" applyBorder="1" applyAlignment="1">
      <alignment horizontal="center" vertical="center"/>
    </xf>
    <xf numFmtId="2" fontId="36" fillId="0" borderId="1" xfId="27" applyNumberFormat="1" applyFont="1" applyBorder="1" applyAlignment="1">
      <alignment horizontal="center" vertical="center"/>
    </xf>
    <xf numFmtId="4" fontId="39" fillId="14" borderId="1" xfId="16" applyNumberFormat="1" applyFont="1" applyFill="1" applyBorder="1" applyAlignment="1">
      <alignment horizontal="center" vertical="center" wrapText="1"/>
    </xf>
    <xf numFmtId="184" fontId="36" fillId="13" borderId="1" xfId="16" applyNumberFormat="1" applyFont="1" applyFill="1" applyBorder="1" applyAlignment="1">
      <alignment horizontal="center" vertical="center" wrapText="1"/>
    </xf>
    <xf numFmtId="184" fontId="36" fillId="18" borderId="1" xfId="28" applyNumberFormat="1" applyFont="1" applyFill="1" applyBorder="1" applyAlignment="1">
      <alignment horizontal="center" vertical="center" wrapText="1"/>
    </xf>
    <xf numFmtId="184" fontId="36" fillId="14" borderId="1" xfId="14" applyNumberFormat="1" applyFont="1" applyFill="1" applyBorder="1" applyAlignment="1">
      <alignment horizontal="center" vertical="center" wrapText="1"/>
    </xf>
    <xf numFmtId="0" fontId="36" fillId="13" borderId="1" xfId="29" applyFont="1" applyFill="1" applyBorder="1" applyAlignment="1">
      <alignment horizontal="center" vertical="center" wrapText="1"/>
    </xf>
    <xf numFmtId="184" fontId="36" fillId="14" borderId="1" xfId="16" applyNumberFormat="1" applyFont="1" applyFill="1" applyBorder="1" applyAlignment="1">
      <alignment horizontal="center" vertical="center" wrapText="1"/>
    </xf>
    <xf numFmtId="2" fontId="36" fillId="0" borderId="1" xfId="16" applyNumberFormat="1" applyFont="1" applyBorder="1" applyAlignment="1">
      <alignment horizontal="center" vertical="center" wrapText="1"/>
    </xf>
    <xf numFmtId="0" fontId="39" fillId="19" borderId="1" xfId="16" applyFont="1" applyFill="1" applyBorder="1" applyAlignment="1">
      <alignment horizontal="center" vertical="center" wrapText="1"/>
    </xf>
    <xf numFmtId="187" fontId="36" fillId="19" borderId="1" xfId="16" applyNumberFormat="1" applyFont="1" applyFill="1" applyBorder="1" applyAlignment="1">
      <alignment horizontal="center" vertical="center" wrapText="1"/>
    </xf>
    <xf numFmtId="4" fontId="36" fillId="20" borderId="1" xfId="30" applyNumberFormat="1" applyFont="1" applyFill="1" applyBorder="1" applyAlignment="1">
      <alignment horizontal="center" vertical="center" wrapText="1"/>
    </xf>
    <xf numFmtId="2" fontId="36" fillId="0" borderId="1" xfId="21" applyNumberFormat="1" applyFont="1" applyBorder="1" applyAlignment="1">
      <alignment horizontal="center" vertical="center"/>
    </xf>
    <xf numFmtId="4" fontId="36" fillId="14" borderId="1" xfId="16" applyNumberFormat="1" applyFont="1" applyFill="1" applyBorder="1" applyAlignment="1">
      <alignment horizontal="center" vertical="center" wrapText="1"/>
    </xf>
    <xf numFmtId="186" fontId="36" fillId="14" borderId="1" xfId="21" applyNumberFormat="1" applyFont="1" applyFill="1" applyBorder="1" applyAlignment="1">
      <alignment horizontal="center" vertical="center" wrapText="1"/>
    </xf>
    <xf numFmtId="2" fontId="36" fillId="0" borderId="1" xfId="31" applyNumberFormat="1" applyFont="1" applyBorder="1" applyAlignment="1">
      <alignment horizontal="center" vertical="center"/>
    </xf>
    <xf numFmtId="182" fontId="36" fillId="13" borderId="1" xfId="32" applyFont="1" applyFill="1" applyBorder="1" applyAlignment="1">
      <alignment horizontal="center" vertical="center" wrapText="1"/>
    </xf>
    <xf numFmtId="2" fontId="36" fillId="0" borderId="1" xfId="32" applyNumberFormat="1" applyFont="1" applyBorder="1" applyAlignment="1">
      <alignment horizontal="center" vertical="center" wrapText="1"/>
    </xf>
    <xf numFmtId="184" fontId="36" fillId="14" borderId="1" xfId="21" applyNumberFormat="1" applyFont="1" applyFill="1" applyBorder="1" applyAlignment="1">
      <alignment horizontal="center" vertical="center"/>
    </xf>
    <xf numFmtId="184" fontId="36" fillId="0" borderId="1" xfId="14" applyNumberFormat="1" applyFont="1" applyBorder="1" applyAlignment="1">
      <alignment horizontal="center" vertical="center" wrapText="1"/>
    </xf>
    <xf numFmtId="185" fontId="37" fillId="13" borderId="1" xfId="21" applyFont="1" applyFill="1" applyBorder="1" applyAlignment="1">
      <alignment horizontal="center" vertical="center" wrapText="1"/>
    </xf>
    <xf numFmtId="2" fontId="36" fillId="14" borderId="1" xfId="21" applyNumberFormat="1" applyFont="1" applyFill="1" applyBorder="1" applyAlignment="1">
      <alignment horizontal="center" vertical="center"/>
    </xf>
    <xf numFmtId="4" fontId="36" fillId="0" borderId="1" xfId="21" applyNumberFormat="1" applyFont="1" applyBorder="1" applyAlignment="1">
      <alignment horizontal="center" vertical="center"/>
    </xf>
    <xf numFmtId="2" fontId="36" fillId="14" borderId="1" xfId="16" applyNumberFormat="1" applyFont="1" applyFill="1" applyBorder="1" applyAlignment="1">
      <alignment horizontal="center" vertical="center" wrapText="1"/>
    </xf>
    <xf numFmtId="2" fontId="36" fillId="17" borderId="1" xfId="31" applyNumberFormat="1" applyFont="1" applyFill="1" applyBorder="1" applyAlignment="1">
      <alignment horizontal="center" vertical="center" wrapText="1"/>
    </xf>
    <xf numFmtId="181" fontId="36" fillId="13" borderId="1" xfId="33" applyNumberFormat="1" applyFont="1" applyFill="1" applyBorder="1" applyAlignment="1">
      <alignment horizontal="center" vertical="center" wrapText="1"/>
    </xf>
    <xf numFmtId="185" fontId="36" fillId="13" borderId="1" xfId="34" applyFont="1" applyFill="1" applyBorder="1" applyAlignment="1">
      <alignment horizontal="center" vertical="center" wrapText="1"/>
    </xf>
    <xf numFmtId="2" fontId="36" fillId="14" borderId="1" xfId="33" applyNumberFormat="1" applyFont="1" applyFill="1" applyBorder="1" applyAlignment="1">
      <alignment horizontal="center" vertical="center" wrapText="1"/>
    </xf>
    <xf numFmtId="182" fontId="36" fillId="13" borderId="1" xfId="32" quotePrefix="1" applyFont="1" applyFill="1" applyBorder="1" applyAlignment="1">
      <alignment horizontal="center" vertical="center" wrapText="1"/>
    </xf>
    <xf numFmtId="185" fontId="36" fillId="13" borderId="1" xfId="21" applyFont="1" applyFill="1" applyBorder="1" applyAlignment="1">
      <alignment horizontal="center" vertical="center" wrapText="1"/>
    </xf>
    <xf numFmtId="2" fontId="36" fillId="13" borderId="1" xfId="16" applyNumberFormat="1" applyFont="1" applyFill="1" applyBorder="1" applyAlignment="1">
      <alignment horizontal="center" vertical="center" wrapText="1"/>
    </xf>
    <xf numFmtId="40" fontId="36" fillId="14" borderId="1" xfId="21" applyNumberFormat="1" applyFont="1" applyFill="1" applyBorder="1" applyAlignment="1">
      <alignment horizontal="center" vertical="center" wrapText="1"/>
    </xf>
    <xf numFmtId="184" fontId="36" fillId="15" borderId="1" xfId="35" applyNumberFormat="1" applyFont="1" applyFill="1" applyBorder="1" applyAlignment="1">
      <alignment horizontal="center" vertical="center" wrapText="1"/>
    </xf>
    <xf numFmtId="0" fontId="36" fillId="13" borderId="1" xfId="18" applyFont="1" applyFill="1" applyBorder="1" applyAlignment="1">
      <alignment horizontal="center" vertical="center" wrapText="1"/>
    </xf>
    <xf numFmtId="0" fontId="36" fillId="0" borderId="0" xfId="36" applyFont="1"/>
    <xf numFmtId="186" fontId="36" fillId="16" borderId="1" xfId="21" applyNumberFormat="1" applyFont="1" applyFill="1" applyBorder="1" applyAlignment="1">
      <alignment horizontal="center" vertical="center" wrapText="1"/>
    </xf>
    <xf numFmtId="184" fontId="36" fillId="16" borderId="1" xfId="21" applyNumberFormat="1" applyFont="1" applyFill="1" applyBorder="1" applyAlignment="1">
      <alignment horizontal="center" vertical="center" wrapText="1"/>
    </xf>
    <xf numFmtId="184" fontId="36" fillId="17" borderId="1" xfId="37" applyNumberFormat="1" applyFont="1" applyFill="1" applyBorder="1" applyAlignment="1">
      <alignment horizontal="center" vertical="center"/>
    </xf>
    <xf numFmtId="0" fontId="36" fillId="19" borderId="1" xfId="16" applyFont="1" applyFill="1" applyBorder="1" applyAlignment="1">
      <alignment horizontal="center" vertical="center" wrapText="1"/>
    </xf>
    <xf numFmtId="186" fontId="36" fillId="19" borderId="1" xfId="16" applyNumberFormat="1" applyFont="1" applyFill="1" applyBorder="1" applyAlignment="1">
      <alignment horizontal="center" vertical="center" wrapText="1"/>
    </xf>
    <xf numFmtId="184" fontId="36" fillId="20" borderId="1" xfId="21" applyNumberFormat="1" applyFont="1" applyFill="1" applyBorder="1" applyAlignment="1">
      <alignment horizontal="center" vertical="center"/>
    </xf>
    <xf numFmtId="184" fontId="36" fillId="20" borderId="1" xfId="25" applyNumberFormat="1" applyFont="1" applyFill="1" applyBorder="1" applyAlignment="1">
      <alignment horizontal="center" vertical="center"/>
    </xf>
    <xf numFmtId="184" fontId="36" fillId="17" borderId="1" xfId="38" applyNumberFormat="1" applyFont="1" applyFill="1" applyBorder="1" applyAlignment="1">
      <alignment horizontal="center" vertical="center"/>
    </xf>
    <xf numFmtId="2" fontId="36" fillId="14" borderId="1" xfId="39" applyNumberFormat="1" applyFont="1" applyFill="1" applyBorder="1" applyAlignment="1">
      <alignment horizontal="center" vertical="center" wrapText="1"/>
    </xf>
    <xf numFmtId="184" fontId="36" fillId="0" borderId="1" xfId="21" applyNumberFormat="1" applyFont="1" applyBorder="1" applyAlignment="1">
      <alignment horizontal="center" vertical="center" wrapText="1"/>
    </xf>
    <xf numFmtId="0" fontId="40" fillId="11" borderId="1" xfId="39" applyFont="1" applyFill="1" applyBorder="1" applyAlignment="1">
      <alignment horizontal="center" vertical="center" wrapText="1"/>
    </xf>
    <xf numFmtId="185" fontId="36" fillId="0" borderId="1" xfId="40" applyFont="1" applyBorder="1" applyAlignment="1">
      <alignment horizontal="center" vertical="center" wrapText="1"/>
    </xf>
    <xf numFmtId="186" fontId="36" fillId="20" borderId="1" xfId="31" applyNumberFormat="1" applyFont="1" applyFill="1" applyBorder="1" applyAlignment="1">
      <alignment horizontal="center" vertical="center"/>
    </xf>
    <xf numFmtId="188" fontId="36" fillId="19" borderId="1" xfId="16" applyNumberFormat="1" applyFont="1" applyFill="1" applyBorder="1" applyAlignment="1">
      <alignment horizontal="center" vertical="center" wrapText="1"/>
    </xf>
    <xf numFmtId="189" fontId="36" fillId="19" borderId="1" xfId="16" applyNumberFormat="1" applyFont="1" applyFill="1" applyBorder="1" applyAlignment="1">
      <alignment horizontal="center" vertical="center" wrapText="1"/>
    </xf>
    <xf numFmtId="186" fontId="36" fillId="20" borderId="1" xfId="41" applyNumberFormat="1" applyFont="1" applyFill="1" applyBorder="1" applyAlignment="1">
      <alignment horizontal="center" vertical="center"/>
    </xf>
    <xf numFmtId="0" fontId="36" fillId="19" borderId="1" xfId="2" applyFont="1" applyFill="1" applyBorder="1" applyAlignment="1">
      <alignment horizontal="center" vertical="center" wrapText="1"/>
    </xf>
    <xf numFmtId="0" fontId="36" fillId="0" borderId="0" xfId="2" applyFont="1"/>
    <xf numFmtId="0" fontId="41" fillId="0" borderId="0" xfId="15" applyFont="1" applyAlignment="1">
      <alignment vertical="center" wrapText="1"/>
    </xf>
    <xf numFmtId="188" fontId="36" fillId="0" borderId="0" xfId="2" applyNumberFormat="1" applyFont="1"/>
    <xf numFmtId="186" fontId="36" fillId="0" borderId="0" xfId="14" applyNumberFormat="1" applyFont="1" applyAlignment="1">
      <alignment horizontal="center" vertical="center" wrapText="1"/>
    </xf>
    <xf numFmtId="0" fontId="36" fillId="3" borderId="0" xfId="2" applyFont="1" applyFill="1"/>
    <xf numFmtId="0" fontId="36" fillId="3" borderId="0" xfId="15" applyFont="1" applyFill="1"/>
    <xf numFmtId="0" fontId="36" fillId="3" borderId="0" xfId="17" applyFont="1" applyFill="1" applyAlignment="1">
      <alignment vertical="center"/>
    </xf>
    <xf numFmtId="39" fontId="36" fillId="0" borderId="0" xfId="2" applyNumberFormat="1" applyFont="1"/>
    <xf numFmtId="7" fontId="36" fillId="0" borderId="0" xfId="2" applyNumberFormat="1" applyFont="1" applyAlignment="1">
      <alignment horizontal="center"/>
    </xf>
    <xf numFmtId="7" fontId="36" fillId="0" borderId="0" xfId="15" applyNumberFormat="1" applyFont="1" applyAlignment="1">
      <alignment horizontal="center"/>
    </xf>
    <xf numFmtId="7" fontId="36" fillId="0" borderId="0" xfId="17" applyNumberFormat="1" applyFont="1" applyAlignment="1">
      <alignment horizontal="center" vertical="center"/>
    </xf>
    <xf numFmtId="188" fontId="36" fillId="0" borderId="0" xfId="2" applyNumberFormat="1" applyFont="1" applyAlignment="1">
      <alignment horizontal="center"/>
    </xf>
    <xf numFmtId="188" fontId="36" fillId="0" borderId="0" xfId="15" applyNumberFormat="1" applyFont="1" applyAlignment="1">
      <alignment horizontal="center"/>
    </xf>
    <xf numFmtId="188" fontId="36" fillId="0" borderId="0" xfId="17" applyNumberFormat="1" applyFont="1" applyAlignment="1">
      <alignment horizontal="center" vertical="center"/>
    </xf>
    <xf numFmtId="0" fontId="36" fillId="0" borderId="0" xfId="15" applyFont="1" applyAlignment="1">
      <alignment horizontal="center" vertical="center" wrapText="1"/>
    </xf>
    <xf numFmtId="0" fontId="6" fillId="0" borderId="0" xfId="2"/>
    <xf numFmtId="0" fontId="42" fillId="0" borderId="0" xfId="15" applyFont="1" applyAlignment="1">
      <alignment horizontal="center" vertical="center" wrapText="1"/>
    </xf>
    <xf numFmtId="0" fontId="45" fillId="0" borderId="1" xfId="42" applyFont="1" applyBorder="1" applyAlignment="1">
      <alignment vertical="center"/>
    </xf>
    <xf numFmtId="0" fontId="46" fillId="0" borderId="1" xfId="42" applyFont="1" applyBorder="1" applyAlignment="1">
      <alignment vertical="center"/>
    </xf>
    <xf numFmtId="26" fontId="39" fillId="0" borderId="6" xfId="42" applyNumberFormat="1" applyFont="1" applyBorder="1" applyAlignment="1">
      <alignment horizontal="center" vertical="center"/>
    </xf>
    <xf numFmtId="0" fontId="39" fillId="0" borderId="6" xfId="42" applyFont="1" applyBorder="1" applyAlignment="1">
      <alignment horizontal="center" vertical="center"/>
    </xf>
    <xf numFmtId="0" fontId="39" fillId="0" borderId="1" xfId="42" applyFont="1" applyBorder="1" applyAlignment="1">
      <alignment horizontal="center" vertical="center"/>
    </xf>
    <xf numFmtId="188" fontId="47" fillId="0" borderId="1" xfId="42" applyNumberFormat="1" applyFont="1" applyBorder="1" applyAlignment="1">
      <alignment horizontal="center" vertical="center" wrapText="1"/>
    </xf>
    <xf numFmtId="26" fontId="47" fillId="0" borderId="1" xfId="42" applyNumberFormat="1" applyFont="1" applyBorder="1" applyAlignment="1">
      <alignment horizontal="center" vertical="center" wrapText="1"/>
    </xf>
    <xf numFmtId="0" fontId="6" fillId="0" borderId="0" xfId="42"/>
    <xf numFmtId="188" fontId="39" fillId="0" borderId="1" xfId="42" applyNumberFormat="1" applyFont="1" applyBorder="1" applyAlignment="1">
      <alignment horizontal="center" vertical="center"/>
    </xf>
    <xf numFmtId="26" fontId="39" fillId="0" borderId="1" xfId="42" applyNumberFormat="1" applyFont="1" applyBorder="1" applyAlignment="1">
      <alignment horizontal="center" vertical="center"/>
    </xf>
    <xf numFmtId="188" fontId="50" fillId="18" borderId="1" xfId="42" applyNumberFormat="1" applyFont="1" applyFill="1" applyBorder="1" applyAlignment="1">
      <alignment horizontal="center" vertical="center" wrapText="1"/>
    </xf>
    <xf numFmtId="26" fontId="50" fillId="18" borderId="1" xfId="42" applyNumberFormat="1" applyFont="1" applyFill="1" applyBorder="1" applyAlignment="1">
      <alignment horizontal="center" vertical="center" wrapText="1"/>
    </xf>
    <xf numFmtId="0" fontId="27" fillId="0" borderId="1" xfId="43" applyFont="1" applyBorder="1" applyAlignment="1">
      <alignment horizontal="center" vertical="center" wrapText="1"/>
    </xf>
    <xf numFmtId="0" fontId="6" fillId="0" borderId="1" xfId="42" applyBorder="1" applyAlignment="1">
      <alignment horizontal="left" vertical="center" wrapText="1"/>
    </xf>
    <xf numFmtId="0" fontId="6" fillId="0" borderId="1" xfId="42" applyBorder="1" applyAlignment="1">
      <alignment horizontal="center" vertical="center" wrapText="1"/>
    </xf>
    <xf numFmtId="1" fontId="6" fillId="18" borderId="1" xfId="42" applyNumberFormat="1" applyFill="1" applyBorder="1" applyAlignment="1">
      <alignment horizontal="center" vertical="center" wrapText="1"/>
    </xf>
    <xf numFmtId="188" fontId="6" fillId="18" borderId="1" xfId="42" applyNumberFormat="1" applyFill="1" applyBorder="1" applyAlignment="1">
      <alignment horizontal="center" vertical="center" wrapText="1"/>
    </xf>
    <xf numFmtId="188" fontId="18" fillId="18" borderId="1" xfId="42" applyNumberFormat="1" applyFont="1" applyFill="1" applyBorder="1" applyAlignment="1">
      <alignment horizontal="center" vertical="center" wrapText="1"/>
    </xf>
    <xf numFmtId="188" fontId="6" fillId="7" borderId="1" xfId="42" applyNumberFormat="1" applyFill="1" applyBorder="1" applyAlignment="1">
      <alignment horizontal="center" vertical="center" wrapText="1"/>
    </xf>
    <xf numFmtId="188" fontId="6" fillId="14" borderId="1" xfId="42" applyNumberFormat="1" applyFill="1" applyBorder="1" applyAlignment="1">
      <alignment horizontal="center" vertical="center" wrapText="1"/>
    </xf>
    <xf numFmtId="188" fontId="51" fillId="18" borderId="1" xfId="42" applyNumberFormat="1" applyFont="1" applyFill="1" applyBorder="1" applyAlignment="1">
      <alignment horizontal="left" vertical="center" wrapText="1"/>
    </xf>
    <xf numFmtId="188" fontId="6" fillId="0" borderId="0" xfId="42" applyNumberFormat="1"/>
    <xf numFmtId="26" fontId="6" fillId="0" borderId="0" xfId="42" applyNumberFormat="1"/>
    <xf numFmtId="0" fontId="52" fillId="0" borderId="0" xfId="45" applyFont="1" applyAlignment="1">
      <alignment horizontal="center"/>
    </xf>
    <xf numFmtId="191" fontId="53" fillId="0" borderId="0" xfId="46" applyNumberFormat="1" applyFont="1" applyAlignment="1">
      <alignment horizontal="center"/>
    </xf>
    <xf numFmtId="192" fontId="53" fillId="0" borderId="0" xfId="47" applyNumberFormat="1" applyFont="1" applyAlignment="1">
      <alignment horizontal="center"/>
    </xf>
    <xf numFmtId="0" fontId="54" fillId="21" borderId="0" xfId="45" applyFont="1" applyFill="1" applyAlignment="1">
      <alignment horizontal="center" vertical="center"/>
    </xf>
    <xf numFmtId="0" fontId="54" fillId="21" borderId="0" xfId="45" applyFont="1" applyFill="1" applyAlignment="1">
      <alignment horizontal="center" vertical="center" wrapText="1"/>
    </xf>
    <xf numFmtId="176" fontId="54" fillId="21" borderId="0" xfId="47" applyFont="1" applyFill="1" applyAlignment="1">
      <alignment horizontal="center" vertical="center"/>
    </xf>
    <xf numFmtId="0" fontId="54" fillId="22" borderId="0" xfId="45" applyFont="1" applyFill="1" applyAlignment="1">
      <alignment horizontal="center" vertical="center"/>
    </xf>
    <xf numFmtId="0" fontId="24" fillId="0" borderId="0" xfId="45" applyFont="1" applyAlignment="1">
      <alignment horizontal="center"/>
    </xf>
    <xf numFmtId="178" fontId="24" fillId="0" borderId="0" xfId="45" applyNumberFormat="1" applyFont="1" applyAlignment="1">
      <alignment horizontal="center"/>
    </xf>
    <xf numFmtId="1" fontId="24" fillId="0" borderId="0" xfId="45" applyNumberFormat="1" applyFont="1" applyAlignment="1">
      <alignment horizontal="center"/>
    </xf>
    <xf numFmtId="176" fontId="24" fillId="0" borderId="0" xfId="47" applyFont="1" applyAlignment="1">
      <alignment horizontal="center"/>
    </xf>
    <xf numFmtId="188" fontId="6" fillId="0" borderId="1" xfId="42" applyNumberFormat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wrapText="1"/>
    </xf>
    <xf numFmtId="176" fontId="0" fillId="7" borderId="1" xfId="13" applyFont="1" applyFill="1" applyBorder="1" applyAlignment="1">
      <alignment wrapText="1"/>
    </xf>
    <xf numFmtId="194" fontId="0" fillId="7" borderId="1" xfId="13" applyNumberFormat="1" applyFont="1" applyFill="1" applyBorder="1" applyAlignment="1">
      <alignment wrapText="1"/>
    </xf>
    <xf numFmtId="0" fontId="7" fillId="7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4" applyFont="1" applyFill="1" applyBorder="1" applyAlignment="1">
      <alignment horizontal="center"/>
    </xf>
    <xf numFmtId="0" fontId="5" fillId="0" borderId="1" xfId="0" applyFont="1" applyBorder="1"/>
    <xf numFmtId="0" fontId="5" fillId="0" borderId="1" xfId="4" applyBorder="1"/>
    <xf numFmtId="0" fontId="6" fillId="7" borderId="1" xfId="7" applyFont="1" applyFill="1" applyBorder="1" applyAlignment="1">
      <alignment horizontal="left"/>
    </xf>
    <xf numFmtId="0" fontId="5" fillId="7" borderId="1" xfId="0" applyFont="1" applyFill="1" applyBorder="1"/>
    <xf numFmtId="0" fontId="5" fillId="0" borderId="0" xfId="4"/>
    <xf numFmtId="0" fontId="5" fillId="6" borderId="1" xfId="0" applyFont="1" applyFill="1" applyBorder="1" applyAlignment="1">
      <alignment wrapText="1"/>
    </xf>
    <xf numFmtId="0" fontId="27" fillId="11" borderId="1" xfId="16" applyFont="1" applyFill="1" applyBorder="1" applyAlignment="1">
      <alignment horizontal="center" vertical="center" wrapText="1"/>
    </xf>
    <xf numFmtId="39" fontId="36" fillId="19" borderId="3" xfId="16" applyNumberFormat="1" applyFont="1" applyFill="1" applyBorder="1" applyAlignment="1">
      <alignment horizontal="center" vertical="center" wrapText="1"/>
    </xf>
    <xf numFmtId="39" fontId="36" fillId="19" borderId="4" xfId="16" applyNumberFormat="1" applyFont="1" applyFill="1" applyBorder="1" applyAlignment="1">
      <alignment horizontal="center" vertical="center" wrapText="1"/>
    </xf>
    <xf numFmtId="189" fontId="36" fillId="19" borderId="5" xfId="16" applyNumberFormat="1" applyFont="1" applyFill="1" applyBorder="1" applyAlignment="1">
      <alignment horizontal="center" vertical="center" wrapText="1"/>
    </xf>
    <xf numFmtId="189" fontId="36" fillId="19" borderId="0" xfId="16" applyNumberFormat="1" applyFont="1" applyFill="1" applyAlignment="1">
      <alignment horizontal="center" vertical="center" wrapText="1"/>
    </xf>
    <xf numFmtId="0" fontId="47" fillId="0" borderId="2" xfId="42" applyFont="1" applyBorder="1" applyAlignment="1">
      <alignment horizontal="center" vertical="center" wrapText="1"/>
    </xf>
    <xf numFmtId="0" fontId="47" fillId="0" borderId="7" xfId="42" applyFont="1" applyBorder="1" applyAlignment="1">
      <alignment horizontal="center" vertical="center" wrapText="1"/>
    </xf>
    <xf numFmtId="0" fontId="47" fillId="0" borderId="8" xfId="42" applyFont="1" applyBorder="1" applyAlignment="1">
      <alignment horizontal="center" vertical="center" wrapText="1"/>
    </xf>
    <xf numFmtId="0" fontId="48" fillId="18" borderId="1" xfId="42" applyFont="1" applyFill="1" applyBorder="1" applyAlignment="1">
      <alignment horizontal="center" vertical="center"/>
    </xf>
    <xf numFmtId="0" fontId="48" fillId="18" borderId="2" xfId="42" applyFont="1" applyFill="1" applyBorder="1" applyAlignment="1">
      <alignment horizontal="center" vertical="center" wrapText="1"/>
    </xf>
    <xf numFmtId="0" fontId="48" fillId="18" borderId="8" xfId="42" applyFont="1" applyFill="1" applyBorder="1" applyAlignment="1">
      <alignment horizontal="center" vertical="center"/>
    </xf>
    <xf numFmtId="26" fontId="47" fillId="0" borderId="2" xfId="42" applyNumberFormat="1" applyFont="1" applyBorder="1" applyAlignment="1">
      <alignment horizontal="center" vertical="center" wrapText="1"/>
    </xf>
    <xf numFmtId="26" fontId="47" fillId="0" borderId="8" xfId="42" applyNumberFormat="1" applyFont="1" applyBorder="1" applyAlignment="1">
      <alignment horizontal="center" vertical="center" wrapText="1"/>
    </xf>
    <xf numFmtId="0" fontId="49" fillId="0" borderId="2" xfId="42" applyFont="1" applyBorder="1" applyAlignment="1">
      <alignment horizontal="center" vertical="center" wrapText="1"/>
    </xf>
    <xf numFmtId="0" fontId="49" fillId="0" borderId="8" xfId="42" applyFont="1" applyBorder="1" applyAlignment="1">
      <alignment horizontal="center" vertical="center" wrapText="1"/>
    </xf>
  </cellXfs>
  <cellStyles count="48">
    <cellStyle name="Comma 2" xfId="46" xr:uid="{72A7C30D-14C6-4416-8995-63974BD5DBD7}"/>
    <cellStyle name="Currency 2" xfId="5" xr:uid="{2FAF1D55-D6CB-42D0-8B51-42EB00C03301}"/>
    <cellStyle name="Currency 3" xfId="47" xr:uid="{727413E4-EE67-40CD-A386-3879B2FC58DD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Normal 4" xfId="36" xr:uid="{1F6A7F66-CFE6-4A32-AF48-D902158CFAFB}"/>
    <cellStyle name="Normal 4 21 2 2" xfId="43" xr:uid="{0FE22302-165F-42B3-80E5-AB9869C2A41B}"/>
    <cellStyle name="Normal 5" xfId="45" xr:uid="{E1A691BE-CE10-44CB-9E51-1B5C400AC450}"/>
    <cellStyle name="Normal_CCD-HSN  1.14.11" xfId="20" xr:uid="{926896AF-0DA9-4E9E-9D88-84A8A09D332F}"/>
    <cellStyle name="Percent 2" xfId="6" xr:uid="{E70589B9-27E6-48C2-9E75-E5CCCEF28152}"/>
    <cellStyle name="Style 1" xfId="3" xr:uid="{F4609D05-B161-47A5-8040-F8D4BA086F06}"/>
    <cellStyle name="Style 1 2" xfId="44" xr:uid="{13BC11FD-8FD6-45D1-A1F0-210D98752F13}"/>
    <cellStyle name="常规" xfId="0" builtinId="0"/>
    <cellStyle name="常规 10" xfId="8" xr:uid="{81CE922C-4427-42DA-B5C0-43A5AC4CBE73}"/>
    <cellStyle name="常规 10 2" xfId="12" xr:uid="{2FD384EE-28DE-4ABD-BBF5-41EC7EBC7F2D}"/>
    <cellStyle name="常规 10 2 2 2 2 2" xfId="42" xr:uid="{146E8A99-C022-4758-B5A0-385ED40F9383}"/>
    <cellStyle name="常规 2" xfId="11" xr:uid="{DFDE03AC-14DB-44C3-B87D-97613A2CEA52}"/>
    <cellStyle name="常规 2 2" xfId="17" xr:uid="{FE639167-5C2B-451B-97B2-43B4AE6104D3}"/>
    <cellStyle name="常规 7" xfId="15" xr:uid="{600D9065-1B36-4BC8-AB02-A565ADF1FDE2}"/>
    <cellStyle name="常规_CCD-HG April 08 Meet" xfId="37" xr:uid="{0FF7E0A4-EE34-4A6C-A267-254CFB374D85}"/>
    <cellStyle name="常规_CCD-HSN Sheet Set 01" xfId="27" xr:uid="{0D3156F4-DCF9-4502-A7A1-0706F0FEEF8D}"/>
    <cellStyle name="常规_CCD-HSN Sheet Set 01 16 09" xfId="26" xr:uid="{8F51C434-3111-406B-B01A-DDFA2CBF154F}"/>
    <cellStyle name="常规_CCD-Sep08 NY Market  2" xfId="40" xr:uid="{5D55866B-4ACB-48F1-8DD8-AFE5DA3A72C1}"/>
    <cellStyle name="常规_JLA101115-CMFSET-MF-P" xfId="23" xr:uid="{FA87943F-D7E2-4FBA-B303-0B852ACBE81A}"/>
    <cellStyle name="常规_JLA101115-CMFSET-MF-P 2 2" xfId="24" xr:uid="{E7B6298C-6CD1-4764-91E4-837E02778309}"/>
    <cellStyle name="常规_Macy's NY Throw Foll 2" xfId="35" xr:uid="{884260DF-4ABF-4EDF-A628-87B76D797825}"/>
    <cellStyle name="常规_Sam's club Veronica  20件套 2" xfId="29" xr:uid="{0F46035B-AEF3-410A-B0FC-F5099C871B9C}"/>
    <cellStyle name="常规_Sheet1" xfId="16" xr:uid="{1A906B67-E7A6-479D-9CC1-052C57E85038}"/>
    <cellStyle name="常规_Sheet1 2 2 2" xfId="21" xr:uid="{7DFC3096-2837-47E4-AD40-EDBF680B542D}"/>
    <cellStyle name="常规_Sheet1 2 2 2 2" xfId="39" xr:uid="{1C6CB9F7-9678-4F46-8429-3DDC4305B808}"/>
    <cellStyle name="常规_Sheet1 2_CCD SteinMart micro light reader's wrap 20140318" xfId="22" xr:uid="{C00C70CD-18CA-4296-BF22-B361B050F863}"/>
    <cellStyle name="常规_Sheet1 3 2" xfId="34" xr:uid="{95A36C15-56CA-4006-A678-556A31828C14}"/>
    <cellStyle name="常规_Sheet1 3 2 2" xfId="32" xr:uid="{2330D904-52EA-4118-9A26-318E87AF216A}"/>
    <cellStyle name="常规_Sheet1 3 3 2 2" xfId="33" xr:uid="{D37165F4-9353-49D8-AB8D-732FCB8AE8DD}"/>
    <cellStyle name="常规_Sheet1 4" xfId="38" xr:uid="{41142537-F707-4860-A7A2-AF16AB5EC87F}"/>
    <cellStyle name="常规_Sheet1_CCD-HSN 13012" xfId="30" xr:uid="{9516C9A3-D3EC-471A-BFEC-51B1482A75DA}"/>
    <cellStyle name="常规_Sheet1_CCD-Sears &amp; K" xfId="31" xr:uid="{C27CDAAC-F80D-43A4-B6F0-FDED922E9306}"/>
    <cellStyle name="常规_Sheet1_HSN Blanket &amp;" xfId="25" xr:uid="{F734B4D3-7AAD-49A5-8603-64E19C01D2EF}"/>
    <cellStyle name="常规_Sheet1_JL050718A" xfId="19" xr:uid="{87AB81A3-5674-4CA3-AE9E-94A15D2F6701}"/>
    <cellStyle name="常规_Sheet1_STARMART comforter set  price" xfId="28" xr:uid="{448D25EA-0D10-47C4-9490-821C5AA22B0C}"/>
    <cellStyle name="常规_Sheet1_WM 20 Piece Sets 12 20 05" xfId="18" xr:uid="{8EAF540B-A7B1-490D-BF7E-BB7D50CCFF89}"/>
    <cellStyle name="常规_WM-080303A 12pcs price Plaid" xfId="14" xr:uid="{B78C0EEC-EAFB-49D1-9B10-0CB7B70B86E6}"/>
    <cellStyle name="货币 2" xfId="13" xr:uid="{7D013940-3B6C-4BD4-9684-508E28B7D7E2}"/>
    <cellStyle name="货币_Sheet1_CCD-Sears  Km" xfId="41" xr:uid="{579F9A6C-2A7C-4DF8-9AB7-BB45F3F04571}"/>
    <cellStyle name="样式 1 2" xfId="2" xr:uid="{DC9B73B6-A1E9-48DB-83A0-64D6E1D16DD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69850</xdr:rowOff>
    </xdr:from>
    <xdr:to>
      <xdr:col>0</xdr:col>
      <xdr:colOff>0</xdr:colOff>
      <xdr:row>9</xdr:row>
      <xdr:rowOff>367030</xdr:rowOff>
    </xdr:to>
    <xdr:pic>
      <xdr:nvPicPr>
        <xdr:cNvPr id="2" name="图片 35" descr="IMG00091.jpg">
          <a:extLst>
            <a:ext uri="{FF2B5EF4-FFF2-40B4-BE49-F238E27FC236}">
              <a16:creationId xmlns:a16="http://schemas.microsoft.com/office/drawing/2014/main" id="{32A99677-EB24-44BF-AA8E-619971FF4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494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120650</xdr:rowOff>
    </xdr:from>
    <xdr:to>
      <xdr:col>0</xdr:col>
      <xdr:colOff>0</xdr:colOff>
      <xdr:row>9</xdr:row>
      <xdr:rowOff>405130</xdr:rowOff>
    </xdr:to>
    <xdr:pic>
      <xdr:nvPicPr>
        <xdr:cNvPr id="3" name="图片 31" descr="QuinnBBB_0.tmp">
          <a:extLst>
            <a:ext uri="{FF2B5EF4-FFF2-40B4-BE49-F238E27FC236}">
              <a16:creationId xmlns:a16="http://schemas.microsoft.com/office/drawing/2014/main" id="{B3B2F4D8-D9CE-4C66-BB8C-83107DE89C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"/>
          <a:ext cx="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69850</xdr:rowOff>
    </xdr:from>
    <xdr:to>
      <xdr:col>3</xdr:col>
      <xdr:colOff>904240</xdr:colOff>
      <xdr:row>6</xdr:row>
      <xdr:rowOff>138430</xdr:rowOff>
    </xdr:to>
    <xdr:pic>
      <xdr:nvPicPr>
        <xdr:cNvPr id="4" name="图片 4">
          <a:extLst>
            <a:ext uri="{FF2B5EF4-FFF2-40B4-BE49-F238E27FC236}">
              <a16:creationId xmlns:a16="http://schemas.microsoft.com/office/drawing/2014/main" id="{FDE4D2BF-4B58-4CD7-85EE-9D61970B3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620" y="449580"/>
          <a:ext cx="38023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0</xdr:row>
      <xdr:rowOff>25400</xdr:rowOff>
    </xdr:from>
    <xdr:to>
      <xdr:col>4</xdr:col>
      <xdr:colOff>1281430</xdr:colOff>
      <xdr:row>7</xdr:row>
      <xdr:rowOff>162560</xdr:rowOff>
    </xdr:to>
    <xdr:pic>
      <xdr:nvPicPr>
        <xdr:cNvPr id="5" name="图片 8">
          <a:extLst>
            <a:ext uri="{FF2B5EF4-FFF2-40B4-BE49-F238E27FC236}">
              <a16:creationId xmlns:a16="http://schemas.microsoft.com/office/drawing/2014/main" id="{C65CF38E-B9B3-4D6F-B2A0-DD35A861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22860"/>
          <a:ext cx="202692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</xdr:row>
      <xdr:rowOff>114300</xdr:rowOff>
    </xdr:from>
    <xdr:to>
      <xdr:col>5</xdr:col>
      <xdr:colOff>1038860</xdr:colOff>
      <xdr:row>7</xdr:row>
      <xdr:rowOff>100330</xdr:rowOff>
    </xdr:to>
    <xdr:pic>
      <xdr:nvPicPr>
        <xdr:cNvPr id="6" name="图片 10">
          <a:extLst>
            <a:ext uri="{FF2B5EF4-FFF2-40B4-BE49-F238E27FC236}">
              <a16:creationId xmlns:a16="http://schemas.microsoft.com/office/drawing/2014/main" id="{0B6D422D-2881-4E3C-9DFB-021F452A0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040" y="495300"/>
          <a:ext cx="8077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1</xdr:row>
      <xdr:rowOff>114300</xdr:rowOff>
    </xdr:from>
    <xdr:to>
      <xdr:col>9</xdr:col>
      <xdr:colOff>1393190</xdr:colOff>
      <xdr:row>6</xdr:row>
      <xdr:rowOff>124460</xdr:rowOff>
    </xdr:to>
    <xdr:pic>
      <xdr:nvPicPr>
        <xdr:cNvPr id="7" name="图片 12">
          <a:extLst>
            <a:ext uri="{FF2B5EF4-FFF2-40B4-BE49-F238E27FC236}">
              <a16:creationId xmlns:a16="http://schemas.microsoft.com/office/drawing/2014/main" id="{E3E44C33-BD3F-42F0-9A1C-42827E4CB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0760" y="304800"/>
          <a:ext cx="424434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63500</xdr:colOff>
      <xdr:row>2</xdr:row>
      <xdr:rowOff>57150</xdr:rowOff>
    </xdr:from>
    <xdr:to>
      <xdr:col>14</xdr:col>
      <xdr:colOff>328930</xdr:colOff>
      <xdr:row>7</xdr:row>
      <xdr:rowOff>138430</xdr:rowOff>
    </xdr:to>
    <xdr:pic>
      <xdr:nvPicPr>
        <xdr:cNvPr id="8" name="图片 13">
          <a:extLst>
            <a:ext uri="{FF2B5EF4-FFF2-40B4-BE49-F238E27FC236}">
              <a16:creationId xmlns:a16="http://schemas.microsoft.com/office/drawing/2014/main" id="{47FD3999-3C72-45C2-847D-B288BDB7A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7540" y="441960"/>
          <a:ext cx="171450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184150</xdr:colOff>
      <xdr:row>2</xdr:row>
      <xdr:rowOff>82550</xdr:rowOff>
    </xdr:from>
    <xdr:to>
      <xdr:col>21</xdr:col>
      <xdr:colOff>444500</xdr:colOff>
      <xdr:row>9</xdr:row>
      <xdr:rowOff>1435100</xdr:rowOff>
    </xdr:to>
    <xdr:pic>
      <xdr:nvPicPr>
        <xdr:cNvPr id="9" name="图片 16" descr="A bed with a green comforter and pillows&#10;&#10;AI-generated content may be incorrect.">
          <a:extLst>
            <a:ext uri="{FF2B5EF4-FFF2-40B4-BE49-F238E27FC236}">
              <a16:creationId xmlns:a16="http://schemas.microsoft.com/office/drawing/2014/main" id="{7C20597D-7B0A-4345-BE80-015E3640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15420" y="464820"/>
          <a:ext cx="3002280" cy="2827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0</xdr:row>
      <xdr:rowOff>25400</xdr:rowOff>
    </xdr:from>
    <xdr:to>
      <xdr:col>4</xdr:col>
      <xdr:colOff>1281430</xdr:colOff>
      <xdr:row>7</xdr:row>
      <xdr:rowOff>162560</xdr:rowOff>
    </xdr:to>
    <xdr:pic>
      <xdr:nvPicPr>
        <xdr:cNvPr id="10" name="图片 8">
          <a:extLst>
            <a:ext uri="{FF2B5EF4-FFF2-40B4-BE49-F238E27FC236}">
              <a16:creationId xmlns:a16="http://schemas.microsoft.com/office/drawing/2014/main" id="{023AC24E-F4C0-4146-837F-2829DCDE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22860"/>
          <a:ext cx="202692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</xdr:row>
      <xdr:rowOff>114300</xdr:rowOff>
    </xdr:from>
    <xdr:to>
      <xdr:col>5</xdr:col>
      <xdr:colOff>1038860</xdr:colOff>
      <xdr:row>7</xdr:row>
      <xdr:rowOff>100330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4B61BAA-22A1-4EC1-B2F9-B8411B041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040" y="495300"/>
          <a:ext cx="8077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1066800</xdr:colOff>
      <xdr:row>0</xdr:row>
      <xdr:rowOff>25400</xdr:rowOff>
    </xdr:from>
    <xdr:to>
      <xdr:col>4</xdr:col>
      <xdr:colOff>1281430</xdr:colOff>
      <xdr:row>7</xdr:row>
      <xdr:rowOff>162560</xdr:rowOff>
    </xdr:to>
    <xdr:pic>
      <xdr:nvPicPr>
        <xdr:cNvPr id="12" name="图片 9">
          <a:extLst>
            <a:ext uri="{FF2B5EF4-FFF2-40B4-BE49-F238E27FC236}">
              <a16:creationId xmlns:a16="http://schemas.microsoft.com/office/drawing/2014/main" id="{2286ED74-D1F0-4A4B-AB85-6554A33A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020" y="22860"/>
          <a:ext cx="2026920" cy="149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228600</xdr:colOff>
      <xdr:row>2</xdr:row>
      <xdr:rowOff>114300</xdr:rowOff>
    </xdr:from>
    <xdr:to>
      <xdr:col>5</xdr:col>
      <xdr:colOff>1038860</xdr:colOff>
      <xdr:row>7</xdr:row>
      <xdr:rowOff>100330</xdr:rowOff>
    </xdr:to>
    <xdr:pic>
      <xdr:nvPicPr>
        <xdr:cNvPr id="13" name="图片 11">
          <a:extLst>
            <a:ext uri="{FF2B5EF4-FFF2-40B4-BE49-F238E27FC236}">
              <a16:creationId xmlns:a16="http://schemas.microsoft.com/office/drawing/2014/main" id="{B67FE213-7175-4C45-A1C1-D6FC68C4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1040" y="495300"/>
          <a:ext cx="8077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8</xdr:row>
      <xdr:rowOff>6350</xdr:rowOff>
    </xdr:from>
    <xdr:to>
      <xdr:col>0</xdr:col>
      <xdr:colOff>824230</xdr:colOff>
      <xdr:row>9</xdr:row>
      <xdr:rowOff>671830</xdr:rowOff>
    </xdr:to>
    <xdr:pic>
      <xdr:nvPicPr>
        <xdr:cNvPr id="14" name="图片 16">
          <a:extLst>
            <a:ext uri="{FF2B5EF4-FFF2-40B4-BE49-F238E27FC236}">
              <a16:creationId xmlns:a16="http://schemas.microsoft.com/office/drawing/2014/main" id="{23610C57-861A-4AC9-B20F-7FFC28D75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92580"/>
          <a:ext cx="67056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D632-66D2-47B7-8FFC-0C825E6F68F0}">
  <dimension ref="A2:HP20"/>
  <sheetViews>
    <sheetView workbookViewId="0">
      <selection activeCell="B7" sqref="B7"/>
    </sheetView>
  </sheetViews>
  <sheetFormatPr defaultRowHeight="15"/>
  <cols>
    <col min="1" max="1" width="18.7109375" customWidth="1"/>
    <col min="2" max="2" width="25.140625" customWidth="1"/>
    <col min="3" max="3" width="21.140625" customWidth="1"/>
    <col min="4" max="4" width="27.140625" customWidth="1"/>
    <col min="5" max="5" width="28.140625" customWidth="1"/>
    <col min="6" max="6" width="19.42578125" customWidth="1"/>
    <col min="7" max="7" width="20.5703125" customWidth="1"/>
    <col min="8" max="8" width="18.85546875" customWidth="1"/>
  </cols>
  <sheetData>
    <row r="2" spans="1:224" s="6" customFormat="1" ht="20.25">
      <c r="A2" s="4" t="s">
        <v>795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70.5" customHeight="1">
      <c r="A3" s="58" t="s">
        <v>19</v>
      </c>
      <c r="B3" s="49" t="s">
        <v>176</v>
      </c>
      <c r="C3" s="47" t="s">
        <v>22</v>
      </c>
      <c r="D3" s="102" t="str">
        <f>_xlfn.TEXTJOIN(" ",TRUE,B6,D5,D6,B7,D4,D7)</f>
        <v>Macy's 2026 Fall Addison Park Faux Fur 14pcs COMFORTER (SET)</v>
      </c>
      <c r="E3" s="59" t="s">
        <v>23</v>
      </c>
      <c r="F3" s="50" t="s">
        <v>36</v>
      </c>
      <c r="G3" s="59" t="s">
        <v>24</v>
      </c>
      <c r="H3" s="50" t="s">
        <v>247</v>
      </c>
      <c r="O3" s="52"/>
      <c r="S3" s="53"/>
      <c r="T3" s="53"/>
      <c r="U3" s="14"/>
      <c r="W3" s="54"/>
      <c r="X3" s="30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6" customFormat="1" ht="15" customHeight="1">
      <c r="A4" s="60" t="s">
        <v>18</v>
      </c>
      <c r="B4" s="11" t="s">
        <v>109</v>
      </c>
      <c r="C4" s="48" t="s">
        <v>33</v>
      </c>
      <c r="D4" s="11" t="s">
        <v>962</v>
      </c>
      <c r="E4" s="41" t="s">
        <v>34</v>
      </c>
      <c r="F4" s="12" t="s">
        <v>583</v>
      </c>
      <c r="G4" s="41" t="s">
        <v>35</v>
      </c>
      <c r="H4" s="12" t="s">
        <v>250</v>
      </c>
      <c r="O4" s="7"/>
      <c r="S4" s="13"/>
      <c r="T4" s="13"/>
      <c r="U4" s="14"/>
      <c r="W4" s="8"/>
      <c r="X4" s="15"/>
      <c r="Y4" s="9"/>
      <c r="Z4" s="9"/>
      <c r="AA4" s="9"/>
      <c r="GX4" s="10"/>
      <c r="HB4" s="18" t="s">
        <v>36</v>
      </c>
      <c r="HC4" s="19" t="s">
        <v>37</v>
      </c>
      <c r="HD4" s="16" t="s">
        <v>38</v>
      </c>
      <c r="HE4" s="16" t="s">
        <v>39</v>
      </c>
      <c r="HF4" s="16" t="s">
        <v>40</v>
      </c>
      <c r="HG4" s="16"/>
      <c r="HH4" s="18"/>
      <c r="HI4" s="16"/>
      <c r="HJ4" s="16"/>
      <c r="HK4" s="16"/>
      <c r="HL4" s="16"/>
      <c r="HM4" s="16"/>
      <c r="HN4" s="16"/>
      <c r="HO4" s="16"/>
      <c r="HP4" s="16"/>
    </row>
    <row r="5" spans="1:224" s="6" customFormat="1" ht="15" customHeight="1">
      <c r="A5" s="58" t="s">
        <v>822</v>
      </c>
      <c r="B5" s="11"/>
      <c r="C5" s="17" t="s">
        <v>42</v>
      </c>
      <c r="D5" s="11">
        <v>2026</v>
      </c>
      <c r="E5" s="41" t="s">
        <v>825</v>
      </c>
      <c r="F5" s="12" t="s">
        <v>54</v>
      </c>
      <c r="G5" s="41" t="s">
        <v>43</v>
      </c>
      <c r="H5" s="12" t="s">
        <v>149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17" t="s">
        <v>41</v>
      </c>
      <c r="B6" s="11" t="s">
        <v>168</v>
      </c>
      <c r="C6" s="17" t="s">
        <v>44</v>
      </c>
      <c r="D6" s="11" t="s">
        <v>67</v>
      </c>
      <c r="E6" s="41" t="s">
        <v>826</v>
      </c>
      <c r="F6" s="12"/>
      <c r="G6" s="41" t="s">
        <v>46</v>
      </c>
      <c r="H6" s="12" t="s">
        <v>0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47</v>
      </c>
      <c r="HC6" s="26" t="s">
        <v>48</v>
      </c>
      <c r="HD6" s="27" t="s">
        <v>2</v>
      </c>
      <c r="HE6" s="28" t="s">
        <v>49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17" t="s">
        <v>3</v>
      </c>
      <c r="B7" s="11" t="s">
        <v>331</v>
      </c>
      <c r="C7" s="45" t="s">
        <v>50</v>
      </c>
      <c r="D7" s="12" t="s">
        <v>293</v>
      </c>
      <c r="E7" s="41" t="s">
        <v>45</v>
      </c>
      <c r="F7" s="12" t="s">
        <v>129</v>
      </c>
      <c r="G7" s="41" t="s">
        <v>52</v>
      </c>
      <c r="H7" s="12" t="s">
        <v>608</v>
      </c>
      <c r="O7" s="7"/>
      <c r="S7" s="13"/>
      <c r="T7" s="13"/>
      <c r="U7" s="14"/>
      <c r="W7" s="8"/>
      <c r="X7" s="30"/>
      <c r="Y7" s="9"/>
      <c r="Z7" s="9"/>
      <c r="AA7" s="9"/>
      <c r="GT7" s="31"/>
      <c r="GU7" s="31"/>
      <c r="GV7" s="32"/>
      <c r="GW7" s="33"/>
      <c r="GX7" s="25"/>
      <c r="GY7" s="23"/>
      <c r="GZ7" s="23"/>
      <c r="HB7" s="18" t="s">
        <v>53</v>
      </c>
      <c r="HC7" s="18" t="s">
        <v>54</v>
      </c>
      <c r="HD7" s="29" t="s">
        <v>55</v>
      </c>
      <c r="HE7" s="34" t="s">
        <v>56</v>
      </c>
      <c r="HF7" s="34" t="s">
        <v>57</v>
      </c>
      <c r="HG7" s="18" t="s">
        <v>58</v>
      </c>
      <c r="HH7" s="18" t="s">
        <v>59</v>
      </c>
      <c r="HI7" s="16" t="s">
        <v>60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40" t="s">
        <v>20</v>
      </c>
      <c r="B8" s="11"/>
      <c r="C8" s="40" t="s">
        <v>62</v>
      </c>
      <c r="D8" s="11" t="e">
        <f>Item!#REF!+Item!#REF!</f>
        <v>#REF!</v>
      </c>
      <c r="E8" s="41" t="s">
        <v>51</v>
      </c>
      <c r="F8" s="12" t="s">
        <v>586</v>
      </c>
      <c r="G8" s="40" t="s">
        <v>78</v>
      </c>
      <c r="H8" s="11" t="s">
        <v>1</v>
      </c>
      <c r="O8" s="7"/>
      <c r="S8" s="13"/>
      <c r="T8" s="13"/>
      <c r="U8" s="14"/>
      <c r="W8" s="8"/>
      <c r="X8" s="30"/>
      <c r="Y8" s="9"/>
      <c r="Z8" s="9"/>
      <c r="AA8" s="9"/>
      <c r="GT8" s="31"/>
      <c r="GU8" s="31"/>
      <c r="GV8" s="32"/>
      <c r="GW8" s="33"/>
      <c r="GX8" s="25"/>
      <c r="GY8" s="23"/>
      <c r="GZ8" s="23"/>
      <c r="HB8" s="18"/>
      <c r="HC8" s="18"/>
      <c r="HD8" s="29"/>
      <c r="HE8" s="34"/>
      <c r="HF8" s="34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0" t="s">
        <v>61</v>
      </c>
      <c r="B9" s="11"/>
      <c r="C9" s="40" t="s">
        <v>63</v>
      </c>
      <c r="D9" s="11" t="s">
        <v>653</v>
      </c>
      <c r="E9" s="40" t="s">
        <v>699</v>
      </c>
      <c r="F9" s="11" t="s">
        <v>705</v>
      </c>
    </row>
    <row r="10" spans="1:224">
      <c r="A10" s="40" t="s">
        <v>696</v>
      </c>
      <c r="B10" s="35"/>
      <c r="C10" s="40" t="s">
        <v>64</v>
      </c>
      <c r="D10" s="117">
        <v>46090</v>
      </c>
      <c r="E10" s="40" t="s">
        <v>697</v>
      </c>
      <c r="F10" s="35" t="s">
        <v>709</v>
      </c>
    </row>
    <row r="11" spans="1:224">
      <c r="C11" s="40" t="s">
        <v>65</v>
      </c>
      <c r="D11" s="35" t="s">
        <v>0</v>
      </c>
      <c r="E11" s="63" t="s">
        <v>698</v>
      </c>
      <c r="F11" s="35" t="s">
        <v>793</v>
      </c>
    </row>
    <row r="14" spans="1:224">
      <c r="D14" s="107"/>
    </row>
    <row r="15" spans="1:224">
      <c r="A15" t="s">
        <v>696</v>
      </c>
    </row>
    <row r="16" spans="1:224">
      <c r="A16" s="3" t="s">
        <v>814</v>
      </c>
    </row>
    <row r="17" spans="1:1">
      <c r="A17" s="3" t="s">
        <v>815</v>
      </c>
    </row>
    <row r="18" spans="1:1">
      <c r="A18" t="s">
        <v>816</v>
      </c>
    </row>
    <row r="19" spans="1:1">
      <c r="A19" s="3" t="s">
        <v>817</v>
      </c>
    </row>
    <row r="20" spans="1:1">
      <c r="A20" s="3" t="s">
        <v>818</v>
      </c>
    </row>
  </sheetData>
  <protectedRanges>
    <protectedRange password="F78C" sqref="HB4:HC8 HH4:HH8 HD6:HG8 GT6:GZ8" name="区域1_1"/>
  </protectedRanges>
  <phoneticPr fontId="28" type="noConversion"/>
  <dataValidations count="1">
    <dataValidation type="list" allowBlank="1" showInputMessage="1" showErrorMessage="1" sqref="IL3:IL8 IJ7:IJ8 IJ4:IJ5" xr:uid="{030A78AB-2A32-4917-A04B-6317776CEC45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546BF3BA-243A-487A-A4A3-3131909B2EDA}">
          <x14:formula1>
            <xm:f>Data!$A$2:$A$3</xm:f>
          </x14:formula1>
          <xm:sqref>B3</xm:sqref>
        </x14:dataValidation>
        <x14:dataValidation type="list" allowBlank="1" showInputMessage="1" showErrorMessage="1" xr:uid="{0F88EBBA-BD7B-40F1-9688-F8FCC745001D}">
          <x14:formula1>
            <xm:f>ValueSelection!$E$2:$E$29</xm:f>
          </x14:formula1>
          <xm:sqref>B8</xm:sqref>
        </x14:dataValidation>
        <x14:dataValidation type="list" allowBlank="1" showInputMessage="1" showErrorMessage="1" xr:uid="{15A543E5-97EB-436C-90CB-A77C9C089B89}">
          <x14:formula1>
            <xm:f>Data!$J$2:$J$4</xm:f>
          </x14:formula1>
          <xm:sqref>B9</xm:sqref>
        </x14:dataValidation>
        <x14:dataValidation type="list" allowBlank="1" showInputMessage="1" showErrorMessage="1" xr:uid="{B85BC574-CEDB-46FB-A068-AD2420AD2E69}">
          <x14:formula1>
            <xm:f>Data!$T$2:$T$3</xm:f>
          </x14:formula1>
          <xm:sqref>H8</xm:sqref>
        </x14:dataValidation>
        <x14:dataValidation type="list" allowBlank="1" showInputMessage="1" showErrorMessage="1" xr:uid="{F049981D-1362-4387-BF7A-35B19092DC2F}">
          <x14:formula1>
            <xm:f>Data!$B$2:$B$5</xm:f>
          </x14:formula1>
          <xm:sqref>D5</xm:sqref>
        </x14:dataValidation>
        <x14:dataValidation type="list" allowBlank="1" showInputMessage="1" showErrorMessage="1" xr:uid="{72A5840D-95D3-442E-AB7D-E6BEF4D7338D}">
          <x14:formula1>
            <xm:f>Data!$C$2:$C$7</xm:f>
          </x14:formula1>
          <xm:sqref>D6</xm:sqref>
        </x14:dataValidation>
        <x14:dataValidation type="list" allowBlank="1" showInputMessage="1" showErrorMessage="1" xr:uid="{B2BAE4CE-7FD9-43F9-9291-7107126A40DB}">
          <x14:formula1>
            <xm:f>ValueSelection!$F$2:$F$27</xm:f>
          </x14:formula1>
          <xm:sqref>D7</xm:sqref>
        </x14:dataValidation>
        <x14:dataValidation type="list" allowBlank="1" showInputMessage="1" showErrorMessage="1" xr:uid="{4B5C395D-91F9-4E93-9729-D19EFD1B5A75}">
          <x14:formula1>
            <xm:f>Data!$K$2:$K$3</xm:f>
          </x14:formula1>
          <xm:sqref>D11</xm:sqref>
        </x14:dataValidation>
        <x14:dataValidation type="list" allowBlank="1" showInputMessage="1" showErrorMessage="1" xr:uid="{C0EE77F5-0BD9-423D-8355-EBB3E3C39BB7}">
          <x14:formula1>
            <xm:f>Data!$F$2:$F$3</xm:f>
          </x14:formula1>
          <xm:sqref>F3</xm:sqref>
        </x14:dataValidation>
        <x14:dataValidation type="list" allowBlank="1" showInputMessage="1" showErrorMessage="1" xr:uid="{6049C67D-3772-4C0C-B578-A2154CC84EB1}">
          <x14:formula1>
            <xm:f>Data!$G$2:$G$8</xm:f>
          </x14:formula1>
          <xm:sqref>F4</xm:sqref>
        </x14:dataValidation>
        <x14:dataValidation type="list" allowBlank="1" showInputMessage="1" showErrorMessage="1" xr:uid="{90B8D34E-8FE1-4995-B78C-D180C754446C}">
          <x14:formula1>
            <xm:f>Data!$H$2:$H$9</xm:f>
          </x14:formula1>
          <xm:sqref>F5:F6</xm:sqref>
        </x14:dataValidation>
        <x14:dataValidation type="list" allowBlank="1" showInputMessage="1" showErrorMessage="1" xr:uid="{C208EC4F-CEA2-47A1-BF7C-36DAA98E336C}">
          <x14:formula1>
            <xm:f>Data!$I$2:$I$5</xm:f>
          </x14:formula1>
          <xm:sqref>F7</xm:sqref>
        </x14:dataValidation>
        <x14:dataValidation type="list" allowBlank="1" showInputMessage="1" showErrorMessage="1" xr:uid="{7A76C1C5-E107-4AD5-956C-E6927D7F106F}">
          <x14:formula1>
            <xm:f>ValueSelection!$H$2:$H$12</xm:f>
          </x14:formula1>
          <xm:sqref>F8</xm:sqref>
        </x14:dataValidation>
        <x14:dataValidation type="list" allowBlank="1" showInputMessage="1" showErrorMessage="1" xr:uid="{B2509024-01AF-4A10-BA7A-3679A097936B}">
          <x14:formula1>
            <xm:f>Data!$M$2:$M$5</xm:f>
          </x14:formula1>
          <xm:sqref>H3</xm:sqref>
        </x14:dataValidation>
        <x14:dataValidation type="list" allowBlank="1" showInputMessage="1" showErrorMessage="1" xr:uid="{80E565F3-E468-4ED8-B6FB-254AC6905526}">
          <x14:formula1>
            <xm:f>Data!$O$2:$O$3</xm:f>
          </x14:formula1>
          <xm:sqref>H5</xm:sqref>
        </x14:dataValidation>
        <x14:dataValidation type="list" allowBlank="1" showInputMessage="1" showErrorMessage="1" xr:uid="{5B002FB1-18C7-4522-8A2C-046B31BD01B0}">
          <x14:formula1>
            <xm:f>Data!$P$2:$P$3</xm:f>
          </x14:formula1>
          <xm:sqref>H6</xm:sqref>
        </x14:dataValidation>
        <x14:dataValidation type="list" allowBlank="1" showInputMessage="1" showErrorMessage="1" xr:uid="{E7D53A1E-AFF6-4621-AEC9-3EE9CE6100D9}">
          <x14:formula1>
            <xm:f>ValueSelection!$K$2:$K$57</xm:f>
          </x14:formula1>
          <xm:sqref>H7</xm:sqref>
        </x14:dataValidation>
        <x14:dataValidation type="list" allowBlank="1" showInputMessage="1" showErrorMessage="1" xr:uid="{6C552DF5-92A6-4381-A025-35C5D3385EB1}">
          <x14:formula1>
            <xm:f>Data!$E$2:$E$6</xm:f>
          </x14:formula1>
          <xm:sqref>D9</xm:sqref>
        </x14:dataValidation>
        <x14:dataValidation type="list" allowBlank="1" showInputMessage="1" showErrorMessage="1" xr:uid="{7B8F4874-51DB-4D81-B8DB-AE367FBF5E46}">
          <x14:formula1>
            <xm:f>ValueSelection!$D$2:$D$296</xm:f>
          </x14:formula1>
          <xm:sqref>B7</xm:sqref>
        </x14:dataValidation>
        <x14:dataValidation type="list" allowBlank="1" showInputMessage="1" showErrorMessage="1" xr:uid="{7F06CD73-09BC-4945-A44C-FAF9FA90434D}">
          <x14:formula1>
            <xm:f>ValueSelection!$I$2:$I$8</xm:f>
          </x14:formula1>
          <xm:sqref>F9</xm:sqref>
        </x14:dataValidation>
        <x14:dataValidation type="list" allowBlank="1" showInputMessage="1" showErrorMessage="1" xr:uid="{6D6523C4-7FAD-4239-9714-741CD3180BE0}">
          <x14:formula1>
            <xm:f>ValueSelection!$J$2:$J$11</xm:f>
          </x14:formula1>
          <xm:sqref>F10</xm:sqref>
        </x14:dataValidation>
        <x14:dataValidation type="list" allowBlank="1" showInputMessage="1" showErrorMessage="1" xr:uid="{1CEF681A-E6FC-41CB-A730-25FFB884129F}">
          <x14:formula1>
            <xm:f>Data!$L$2:$L$9</xm:f>
          </x14:formula1>
          <xm:sqref>F11</xm:sqref>
        </x14:dataValidation>
        <x14:dataValidation type="list" allowBlank="1" showInputMessage="1" showErrorMessage="1" xr:uid="{78152A81-4D9E-411C-BB92-9E4800921F71}">
          <x14:formula1>
            <xm:f>ValueSelection!$C$2:$C$71</xm:f>
          </x14:formula1>
          <xm:sqref>B6</xm:sqref>
        </x14:dataValidation>
        <x14:dataValidation type="list" allowBlank="1" showInputMessage="1" showErrorMessage="1" xr:uid="{9216C48B-AD97-4C01-A9D9-0E4CB3DA1C4B}">
          <x14:formula1>
            <xm:f>ValueSelection!$B$2:$B$71</xm:f>
          </x14:formula1>
          <xm:sqref>B4:B5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12"/>
  <sheetViews>
    <sheetView tabSelected="1" topLeftCell="AS1" workbookViewId="0">
      <selection activeCell="AO7" sqref="AO7"/>
    </sheetView>
  </sheetViews>
  <sheetFormatPr defaultColWidth="9.140625" defaultRowHeight="15"/>
  <cols>
    <col min="1" max="1" width="10.140625" style="66" customWidth="1"/>
    <col min="2" max="2" width="7.140625" style="67" customWidth="1"/>
    <col min="3" max="3" width="8.42578125" style="67" customWidth="1"/>
    <col min="4" max="4" width="12.85546875" style="67" customWidth="1"/>
    <col min="5" max="5" width="10.7109375" style="67" customWidth="1"/>
    <col min="6" max="6" width="18.140625" customWidth="1"/>
    <col min="7" max="7" width="7.5703125" customWidth="1"/>
    <col min="8" max="8" width="18.85546875" customWidth="1"/>
    <col min="9" max="9" width="14.5703125" customWidth="1"/>
    <col min="10" max="10" width="57.7109375" customWidth="1"/>
    <col min="11" max="11" width="20.85546875" style="273" customWidth="1"/>
    <col min="12" max="12" width="27.140625" customWidth="1"/>
    <col min="13" max="14" width="12.7109375" customWidth="1"/>
    <col min="15" max="16" width="15.42578125" customWidth="1"/>
    <col min="17" max="17" width="14.42578125" style="67" customWidth="1"/>
    <col min="18" max="18" width="5.5703125" style="67" customWidth="1"/>
    <col min="19" max="19" width="9.7109375" style="68" customWidth="1"/>
    <col min="20" max="20" width="8" style="69" customWidth="1"/>
    <col min="21" max="21" width="12" style="70" customWidth="1"/>
    <col min="22" max="22" width="8.5703125" style="70" customWidth="1"/>
    <col min="23" max="23" width="8.140625" style="70" customWidth="1"/>
    <col min="24" max="24" width="9.42578125" style="67" customWidth="1"/>
    <col min="25" max="25" width="8.140625" style="108" customWidth="1"/>
    <col min="26" max="26" width="8.7109375" style="108" customWidth="1"/>
    <col min="27" max="27" width="7.140625" style="108" customWidth="1"/>
    <col min="28" max="28" width="9" style="69" customWidth="1"/>
    <col min="29" max="29" width="6.28515625" style="71" customWidth="1"/>
    <col min="30" max="30" width="10" style="112" customWidth="1"/>
    <col min="31" max="31" width="9.85546875" style="71" customWidth="1"/>
    <col min="32" max="32" width="7.85546875" style="67" customWidth="1"/>
    <col min="33" max="33" width="8.85546875" style="70" customWidth="1"/>
    <col min="34" max="34" width="7.85546875" style="67" customWidth="1"/>
    <col min="35" max="35" width="8.42578125" style="72" customWidth="1"/>
    <col min="36" max="36" width="9" style="70" customWidth="1"/>
    <col min="37" max="37" width="8.42578125" style="70" customWidth="1"/>
    <col min="38" max="38" width="7.85546875" style="72" customWidth="1"/>
    <col min="39" max="39" width="5.85546875" style="70" customWidth="1"/>
    <col min="40" max="40" width="8.140625" style="72" customWidth="1"/>
    <col min="41" max="41" width="9.28515625" style="70" customWidth="1"/>
    <col min="42" max="42" width="11.5703125" style="72" customWidth="1"/>
    <col min="43" max="43" width="10.85546875" style="70" customWidth="1"/>
    <col min="44" max="45" width="9.5703125" style="72" customWidth="1"/>
    <col min="46" max="46" width="10" style="70" customWidth="1"/>
    <col min="47" max="47" width="9.5703125" style="70" customWidth="1"/>
    <col min="48" max="48" width="11.85546875" style="70" customWidth="1"/>
    <col min="49" max="49" width="7.140625" style="72" customWidth="1"/>
    <col min="50" max="50" width="7.85546875" style="72" customWidth="1"/>
    <col min="51" max="51" width="9.5703125" style="70" customWidth="1"/>
    <col min="52" max="52" width="7.7109375" style="70" customWidth="1"/>
    <col min="53" max="53" width="8.28515625" style="72" customWidth="1"/>
    <col min="54" max="54" width="9.140625" style="70" customWidth="1"/>
    <col min="55" max="55" width="9.140625" style="67" customWidth="1"/>
    <col min="56" max="57" width="9.140625" style="67"/>
    <col min="58" max="59" width="9.140625" style="70"/>
    <col min="60" max="60" width="9.140625" style="67"/>
    <col min="61" max="61" width="10.140625" style="70" customWidth="1"/>
    <col min="62" max="62" width="9.140625" style="67"/>
    <col min="63" max="63" width="10.85546875" style="67" customWidth="1"/>
    <col min="64" max="64" width="10.7109375" style="67" customWidth="1"/>
    <col min="65" max="16384" width="9.140625" style="67"/>
  </cols>
  <sheetData>
    <row r="1" spans="1:64" ht="68.099999999999994" customHeight="1">
      <c r="A1" s="75" t="s">
        <v>732</v>
      </c>
      <c r="B1" s="75" t="s">
        <v>733</v>
      </c>
      <c r="C1" s="104" t="s">
        <v>734</v>
      </c>
      <c r="D1" s="105" t="s">
        <v>3</v>
      </c>
      <c r="E1" s="105" t="s">
        <v>20</v>
      </c>
      <c r="F1" s="265" t="s">
        <v>787</v>
      </c>
      <c r="G1" s="266" t="s">
        <v>735</v>
      </c>
      <c r="H1" s="267" t="s">
        <v>736</v>
      </c>
      <c r="I1" s="268" t="s">
        <v>810</v>
      </c>
      <c r="J1" s="267" t="s">
        <v>737</v>
      </c>
      <c r="K1" s="268" t="s">
        <v>820</v>
      </c>
      <c r="L1" s="267" t="s">
        <v>738</v>
      </c>
      <c r="M1" s="267" t="s">
        <v>739</v>
      </c>
      <c r="N1" s="266" t="s">
        <v>740</v>
      </c>
      <c r="O1" s="266" t="s">
        <v>824</v>
      </c>
      <c r="P1" s="266" t="s">
        <v>741</v>
      </c>
      <c r="Q1" s="104" t="s">
        <v>742</v>
      </c>
      <c r="R1" s="103" t="s">
        <v>811</v>
      </c>
      <c r="S1" s="76" t="s">
        <v>743</v>
      </c>
      <c r="T1" s="77" t="s">
        <v>744</v>
      </c>
      <c r="U1" s="78" t="s">
        <v>745</v>
      </c>
      <c r="V1" s="79" t="s">
        <v>746</v>
      </c>
      <c r="W1" s="80" t="s">
        <v>747</v>
      </c>
      <c r="X1" s="81" t="s">
        <v>4</v>
      </c>
      <c r="Y1" s="109" t="s">
        <v>748</v>
      </c>
      <c r="Z1" s="109" t="s">
        <v>749</v>
      </c>
      <c r="AA1" s="109" t="s">
        <v>750</v>
      </c>
      <c r="AB1" s="82" t="s">
        <v>751</v>
      </c>
      <c r="AC1" s="83" t="s">
        <v>752</v>
      </c>
      <c r="AD1" s="113" t="s">
        <v>753</v>
      </c>
      <c r="AE1" s="84" t="s">
        <v>754</v>
      </c>
      <c r="AF1" s="75" t="s">
        <v>755</v>
      </c>
      <c r="AG1" s="85" t="s">
        <v>756</v>
      </c>
      <c r="AH1" s="75" t="s">
        <v>757</v>
      </c>
      <c r="AI1" s="86" t="s">
        <v>758</v>
      </c>
      <c r="AJ1" s="87" t="s">
        <v>759</v>
      </c>
      <c r="AK1" s="85" t="s">
        <v>760</v>
      </c>
      <c r="AL1" s="86" t="s">
        <v>761</v>
      </c>
      <c r="AM1" s="85" t="s">
        <v>762</v>
      </c>
      <c r="AN1" s="86" t="s">
        <v>763</v>
      </c>
      <c r="AO1" s="85" t="s">
        <v>764</v>
      </c>
      <c r="AP1" s="86" t="s">
        <v>765</v>
      </c>
      <c r="AQ1" s="85" t="s">
        <v>766</v>
      </c>
      <c r="AR1" s="111" t="s">
        <v>767</v>
      </c>
      <c r="AS1" s="85" t="s">
        <v>768</v>
      </c>
      <c r="AT1" s="81" t="s">
        <v>769</v>
      </c>
      <c r="AU1" s="86" t="s">
        <v>770</v>
      </c>
      <c r="AV1" s="85" t="s">
        <v>771</v>
      </c>
      <c r="AW1" s="106" t="s">
        <v>772</v>
      </c>
      <c r="AX1" s="86" t="s">
        <v>773</v>
      </c>
      <c r="AY1" s="85" t="s">
        <v>774</v>
      </c>
      <c r="AZ1" s="106" t="s">
        <v>775</v>
      </c>
      <c r="BA1" s="86" t="s">
        <v>776</v>
      </c>
      <c r="BB1" s="85" t="s">
        <v>777</v>
      </c>
      <c r="BC1" s="85" t="s">
        <v>778</v>
      </c>
      <c r="BD1" s="88" t="s">
        <v>779</v>
      </c>
      <c r="BE1" s="89" t="s">
        <v>780</v>
      </c>
      <c r="BF1" s="90" t="s">
        <v>781</v>
      </c>
      <c r="BG1" s="91" t="s">
        <v>782</v>
      </c>
      <c r="BH1" s="116" t="s">
        <v>783</v>
      </c>
      <c r="BI1" s="115" t="s">
        <v>823</v>
      </c>
      <c r="BJ1" s="75" t="s">
        <v>784</v>
      </c>
      <c r="BK1" s="92" t="s">
        <v>785</v>
      </c>
      <c r="BL1" s="92" t="s">
        <v>786</v>
      </c>
    </row>
    <row r="2" spans="1:64" ht="30">
      <c r="A2" s="93">
        <v>3</v>
      </c>
      <c r="B2" s="46"/>
      <c r="C2" s="46"/>
      <c r="D2" s="46" t="s">
        <v>459</v>
      </c>
      <c r="E2" s="46"/>
      <c r="F2" s="35" t="s">
        <v>313</v>
      </c>
      <c r="G2" s="269" t="s">
        <v>994</v>
      </c>
      <c r="H2" s="269" t="s">
        <v>995</v>
      </c>
      <c r="I2" s="269" t="s">
        <v>996</v>
      </c>
      <c r="J2" s="269" t="s">
        <v>997</v>
      </c>
      <c r="K2" s="270" t="s">
        <v>998</v>
      </c>
      <c r="L2" s="35" t="s">
        <v>999</v>
      </c>
      <c r="M2" s="269" t="s">
        <v>1000</v>
      </c>
      <c r="N2" s="271"/>
      <c r="O2" s="272"/>
      <c r="P2" s="274" t="s">
        <v>1027</v>
      </c>
      <c r="Q2" s="262"/>
      <c r="R2" s="46" t="s">
        <v>797</v>
      </c>
      <c r="S2" s="94"/>
      <c r="T2" s="95">
        <v>7.8</v>
      </c>
      <c r="U2" s="96">
        <v>0</v>
      </c>
      <c r="V2" s="97">
        <v>4.1100000000000003</v>
      </c>
      <c r="W2" s="263">
        <v>4.0199999999999996</v>
      </c>
      <c r="X2" s="46" t="s">
        <v>151</v>
      </c>
      <c r="Y2" s="110">
        <v>38</v>
      </c>
      <c r="Z2" s="110">
        <v>33</v>
      </c>
      <c r="AA2" s="110">
        <v>40</v>
      </c>
      <c r="AB2" s="95">
        <v>2</v>
      </c>
      <c r="AC2" s="73">
        <v>4</v>
      </c>
      <c r="AD2" s="114">
        <f t="shared" ref="AD2:AD12" si="0">IF(Y2="","",Y2*Z2*AA2/1000000)</f>
        <v>0.05</v>
      </c>
      <c r="AE2" s="98">
        <f t="shared" ref="AE2:AE12" si="1">IF(AC2="","",65/AD2*AC2)</f>
        <v>5200</v>
      </c>
      <c r="AF2" s="46">
        <v>3200</v>
      </c>
      <c r="AG2" s="99">
        <f t="shared" ref="AG2:AG12" si="2">IF(ISERROR(AF2/AE2),"",AF2/AE2)</f>
        <v>0.62</v>
      </c>
      <c r="AH2" s="46" t="s">
        <v>1001</v>
      </c>
      <c r="AI2" s="100">
        <v>0.185</v>
      </c>
      <c r="AJ2" s="99">
        <f t="shared" ref="AJ2:AJ12" si="3">IF(ISERROR(V2*AI2),"",V2*AI2)</f>
        <v>0.76</v>
      </c>
      <c r="AK2" s="99">
        <f t="shared" ref="AK2:AK12" si="4">IF(ISERROR(V2+AG2+AJ2),"",V2+AG2+AJ2)</f>
        <v>5.49</v>
      </c>
      <c r="AL2" s="100">
        <v>0.05</v>
      </c>
      <c r="AM2" s="99">
        <f t="shared" ref="AM2:AM12" si="5">IF(ISERROR(BF2*AL2),"",BF2*AL2)</f>
        <v>0.37</v>
      </c>
      <c r="AN2" s="100"/>
      <c r="AO2" s="99">
        <f t="shared" ref="AO2:AO12" si="6">IF(ISERROR(BF2*AN2),"",BF2*AN2)</f>
        <v>0</v>
      </c>
      <c r="AP2" s="100"/>
      <c r="AQ2" s="99">
        <f t="shared" ref="AQ2:AQ12" si="7">IF(ISERROR(BF2*AP2),"",BF2*AP2)</f>
        <v>0</v>
      </c>
      <c r="AR2" s="100"/>
      <c r="AS2" s="99">
        <f t="shared" ref="AS2:AS12" si="8">IF(ISERROR(BF2*AR2),"",BF2*AR2)</f>
        <v>0</v>
      </c>
      <c r="AT2" s="46" t="s">
        <v>827</v>
      </c>
      <c r="AU2" s="100">
        <f>200/AE2/BF2</f>
        <v>5.1000000000000004E-3</v>
      </c>
      <c r="AV2" s="99">
        <f t="shared" ref="AV2:AV12" si="9">IF(ISERROR(BF2*AU2),"",BF2*AU2)</f>
        <v>0.04</v>
      </c>
      <c r="AW2" s="99"/>
      <c r="AX2" s="100"/>
      <c r="AY2" s="99">
        <f t="shared" ref="AY2:AY12" si="10">IF(ISERROR(BF2*AX2),"",BF2*AX2)</f>
        <v>0</v>
      </c>
      <c r="AZ2" s="99"/>
      <c r="BA2" s="100"/>
      <c r="BB2" s="99">
        <f t="shared" ref="BB2:BB12" si="11">IF(ISERROR(BF2*BA2),"",BF2*BA2)</f>
        <v>0</v>
      </c>
      <c r="BC2" s="99">
        <f t="shared" ref="BC2:BC12" si="12">IF(ISERROR(AM2+AO2+AQ2+AV2),"",AM2+AO2+AQ2+AV2)</f>
        <v>0.41</v>
      </c>
      <c r="BD2" s="99">
        <f t="shared" ref="BD2:BD12" si="13">IF(ISERROR(AK2+BC2),"",AK2+BC2)</f>
        <v>5.9</v>
      </c>
      <c r="BE2" s="101">
        <f t="shared" ref="BE2:BE12" si="14">IF(ISERROR((BF2-BD2)/BF2),"",(BF2-BD2)/BF2)</f>
        <v>0.21229999999999999</v>
      </c>
      <c r="BF2" s="74">
        <v>7.49</v>
      </c>
      <c r="BG2" s="74">
        <v>12.99</v>
      </c>
      <c r="BH2" s="101">
        <f t="shared" ref="BH2:BH12" si="15">IF(ISERROR((BG2-BF2)/BG2),"",(BG2-BF2)/BG2)</f>
        <v>0.4234</v>
      </c>
      <c r="BI2" s="74"/>
      <c r="BJ2" s="73">
        <v>35315</v>
      </c>
      <c r="BK2" s="99">
        <f t="shared" ref="BK2:BK12" si="16">IF(ISERROR(BD2*BJ2),"",BD2*BJ2)</f>
        <v>208358.5</v>
      </c>
      <c r="BL2" s="99">
        <f t="shared" ref="BL2:BL12" si="17">IF(ISERROR(BF2*BJ2),"",BF2*BJ2)</f>
        <v>264509.34999999998</v>
      </c>
    </row>
    <row r="3" spans="1:64" ht="30">
      <c r="A3" s="93">
        <v>4</v>
      </c>
      <c r="B3" s="46"/>
      <c r="C3" s="46"/>
      <c r="D3" s="46" t="s">
        <v>459</v>
      </c>
      <c r="E3" s="46"/>
      <c r="F3" s="35" t="s">
        <v>313</v>
      </c>
      <c r="G3" s="269" t="s">
        <v>994</v>
      </c>
      <c r="H3" s="269" t="s">
        <v>995</v>
      </c>
      <c r="I3" s="269" t="s">
        <v>996</v>
      </c>
      <c r="J3" s="269" t="s">
        <v>997</v>
      </c>
      <c r="K3" s="270" t="s">
        <v>998</v>
      </c>
      <c r="L3" s="35" t="s">
        <v>999</v>
      </c>
      <c r="M3" s="269" t="s">
        <v>1002</v>
      </c>
      <c r="N3" s="271"/>
      <c r="O3" s="272"/>
      <c r="P3" s="274" t="s">
        <v>1028</v>
      </c>
      <c r="Q3" s="262"/>
      <c r="R3" s="46" t="s">
        <v>797</v>
      </c>
      <c r="S3" s="94"/>
      <c r="T3" s="95">
        <v>7.8</v>
      </c>
      <c r="U3" s="96">
        <v>0</v>
      </c>
      <c r="V3" s="97">
        <v>4.1100000000000003</v>
      </c>
      <c r="W3" s="263">
        <v>4.0199999999999996</v>
      </c>
      <c r="X3" s="46" t="s">
        <v>151</v>
      </c>
      <c r="Y3" s="110">
        <v>38</v>
      </c>
      <c r="Z3" s="110">
        <v>33</v>
      </c>
      <c r="AA3" s="110">
        <v>40</v>
      </c>
      <c r="AB3" s="95">
        <v>2</v>
      </c>
      <c r="AC3" s="73">
        <v>4</v>
      </c>
      <c r="AD3" s="114">
        <f t="shared" si="0"/>
        <v>0.05</v>
      </c>
      <c r="AE3" s="98">
        <f t="shared" si="1"/>
        <v>5200</v>
      </c>
      <c r="AF3" s="46">
        <v>3200</v>
      </c>
      <c r="AG3" s="99">
        <f t="shared" si="2"/>
        <v>0.62</v>
      </c>
      <c r="AH3" s="46" t="s">
        <v>1001</v>
      </c>
      <c r="AI3" s="100">
        <v>0.185</v>
      </c>
      <c r="AJ3" s="99">
        <f t="shared" si="3"/>
        <v>0.76</v>
      </c>
      <c r="AK3" s="99">
        <f t="shared" si="4"/>
        <v>5.49</v>
      </c>
      <c r="AL3" s="100">
        <v>0.05</v>
      </c>
      <c r="AM3" s="99">
        <f t="shared" si="5"/>
        <v>0.37</v>
      </c>
      <c r="AN3" s="100"/>
      <c r="AO3" s="99">
        <f t="shared" si="6"/>
        <v>0</v>
      </c>
      <c r="AP3" s="100"/>
      <c r="AQ3" s="99">
        <f t="shared" si="7"/>
        <v>0</v>
      </c>
      <c r="AR3" s="100"/>
      <c r="AS3" s="99">
        <f t="shared" si="8"/>
        <v>0</v>
      </c>
      <c r="AT3" s="46" t="s">
        <v>827</v>
      </c>
      <c r="AU3" s="100">
        <f t="shared" ref="AU3:AU5" si="18">200/AE3/BF3</f>
        <v>5.1000000000000004E-3</v>
      </c>
      <c r="AV3" s="99">
        <f t="shared" si="9"/>
        <v>0.04</v>
      </c>
      <c r="AW3" s="99"/>
      <c r="AX3" s="100"/>
      <c r="AY3" s="99">
        <f t="shared" si="10"/>
        <v>0</v>
      </c>
      <c r="AZ3" s="99"/>
      <c r="BA3" s="100"/>
      <c r="BB3" s="99">
        <f t="shared" si="11"/>
        <v>0</v>
      </c>
      <c r="BC3" s="99">
        <f t="shared" si="12"/>
        <v>0.41</v>
      </c>
      <c r="BD3" s="99">
        <f t="shared" si="13"/>
        <v>5.9</v>
      </c>
      <c r="BE3" s="101">
        <f t="shared" si="14"/>
        <v>0.21229999999999999</v>
      </c>
      <c r="BF3" s="74">
        <v>7.49</v>
      </c>
      <c r="BG3" s="74">
        <v>12.99</v>
      </c>
      <c r="BH3" s="101">
        <f t="shared" si="15"/>
        <v>0.4234</v>
      </c>
      <c r="BI3" s="74"/>
      <c r="BJ3" s="73"/>
      <c r="BK3" s="99">
        <f t="shared" si="16"/>
        <v>0</v>
      </c>
      <c r="BL3" s="99">
        <f t="shared" si="17"/>
        <v>0</v>
      </c>
    </row>
    <row r="4" spans="1:64" ht="30">
      <c r="A4" s="93">
        <v>5</v>
      </c>
      <c r="B4" s="46"/>
      <c r="C4" s="46"/>
      <c r="D4" s="46" t="s">
        <v>459</v>
      </c>
      <c r="E4" s="46"/>
      <c r="F4" s="35" t="s">
        <v>313</v>
      </c>
      <c r="G4" s="269" t="s">
        <v>994</v>
      </c>
      <c r="H4" s="269" t="s">
        <v>995</v>
      </c>
      <c r="I4" s="269" t="s">
        <v>996</v>
      </c>
      <c r="J4" s="269" t="s">
        <v>997</v>
      </c>
      <c r="K4" s="270" t="s">
        <v>998</v>
      </c>
      <c r="L4" s="35" t="s">
        <v>999</v>
      </c>
      <c r="M4" s="269" t="s">
        <v>1003</v>
      </c>
      <c r="N4" s="271"/>
      <c r="O4" s="272"/>
      <c r="P4" s="274" t="s">
        <v>1029</v>
      </c>
      <c r="Q4" s="262"/>
      <c r="R4" s="46" t="s">
        <v>797</v>
      </c>
      <c r="S4" s="94"/>
      <c r="T4" s="95">
        <v>7.8</v>
      </c>
      <c r="U4" s="96">
        <v>0</v>
      </c>
      <c r="V4" s="97">
        <v>4.1100000000000003</v>
      </c>
      <c r="W4" s="263">
        <v>4.0199999999999996</v>
      </c>
      <c r="X4" s="46" t="s">
        <v>151</v>
      </c>
      <c r="Y4" s="110">
        <v>38</v>
      </c>
      <c r="Z4" s="110">
        <v>33</v>
      </c>
      <c r="AA4" s="110">
        <v>40</v>
      </c>
      <c r="AB4" s="95">
        <v>2</v>
      </c>
      <c r="AC4" s="73">
        <v>4</v>
      </c>
      <c r="AD4" s="114">
        <f t="shared" si="0"/>
        <v>0.05</v>
      </c>
      <c r="AE4" s="98">
        <f t="shared" si="1"/>
        <v>5200</v>
      </c>
      <c r="AF4" s="46">
        <v>3200</v>
      </c>
      <c r="AG4" s="99">
        <f t="shared" si="2"/>
        <v>0.62</v>
      </c>
      <c r="AH4" s="46" t="s">
        <v>1001</v>
      </c>
      <c r="AI4" s="100">
        <v>0.185</v>
      </c>
      <c r="AJ4" s="99">
        <f t="shared" si="3"/>
        <v>0.76</v>
      </c>
      <c r="AK4" s="99">
        <f t="shared" si="4"/>
        <v>5.49</v>
      </c>
      <c r="AL4" s="100">
        <v>0.05</v>
      </c>
      <c r="AM4" s="99">
        <f t="shared" si="5"/>
        <v>0.37</v>
      </c>
      <c r="AN4" s="100"/>
      <c r="AO4" s="99">
        <f t="shared" si="6"/>
        <v>0</v>
      </c>
      <c r="AP4" s="100"/>
      <c r="AQ4" s="99">
        <f t="shared" si="7"/>
        <v>0</v>
      </c>
      <c r="AR4" s="100"/>
      <c r="AS4" s="99">
        <f t="shared" si="8"/>
        <v>0</v>
      </c>
      <c r="AT4" s="46" t="s">
        <v>827</v>
      </c>
      <c r="AU4" s="100">
        <f t="shared" si="18"/>
        <v>5.1000000000000004E-3</v>
      </c>
      <c r="AV4" s="99">
        <f t="shared" si="9"/>
        <v>0.04</v>
      </c>
      <c r="AW4" s="99"/>
      <c r="AX4" s="100"/>
      <c r="AY4" s="99">
        <f t="shared" si="10"/>
        <v>0</v>
      </c>
      <c r="AZ4" s="99"/>
      <c r="BA4" s="100"/>
      <c r="BB4" s="99">
        <f t="shared" si="11"/>
        <v>0</v>
      </c>
      <c r="BC4" s="99">
        <f t="shared" si="12"/>
        <v>0.41</v>
      </c>
      <c r="BD4" s="99">
        <f t="shared" si="13"/>
        <v>5.9</v>
      </c>
      <c r="BE4" s="101">
        <f t="shared" si="14"/>
        <v>0.21229999999999999</v>
      </c>
      <c r="BF4" s="74">
        <v>7.49</v>
      </c>
      <c r="BG4" s="74">
        <v>12.99</v>
      </c>
      <c r="BH4" s="101">
        <f t="shared" si="15"/>
        <v>0.4234</v>
      </c>
      <c r="BI4" s="74"/>
      <c r="BJ4" s="73"/>
      <c r="BK4" s="99">
        <f t="shared" si="16"/>
        <v>0</v>
      </c>
      <c r="BL4" s="99">
        <f t="shared" si="17"/>
        <v>0</v>
      </c>
    </row>
    <row r="5" spans="1:64" ht="30">
      <c r="A5" s="93">
        <v>6</v>
      </c>
      <c r="B5" s="46"/>
      <c r="C5" s="46"/>
      <c r="D5" s="46" t="s">
        <v>459</v>
      </c>
      <c r="E5" s="46"/>
      <c r="F5" s="35" t="s">
        <v>313</v>
      </c>
      <c r="G5" s="269" t="s">
        <v>994</v>
      </c>
      <c r="H5" s="269" t="s">
        <v>995</v>
      </c>
      <c r="I5" s="269" t="s">
        <v>996</v>
      </c>
      <c r="J5" s="269" t="s">
        <v>997</v>
      </c>
      <c r="K5" s="270" t="s">
        <v>998</v>
      </c>
      <c r="L5" s="35" t="s">
        <v>999</v>
      </c>
      <c r="M5" s="269" t="s">
        <v>1004</v>
      </c>
      <c r="N5" s="271"/>
      <c r="O5" s="272"/>
      <c r="P5" s="274" t="s">
        <v>1030</v>
      </c>
      <c r="Q5" s="262"/>
      <c r="R5" s="46" t="s">
        <v>797</v>
      </c>
      <c r="S5" s="94"/>
      <c r="T5" s="95">
        <v>7.8</v>
      </c>
      <c r="U5" s="96">
        <v>0</v>
      </c>
      <c r="V5" s="97">
        <v>4.1100000000000003</v>
      </c>
      <c r="W5" s="263">
        <v>4.0199999999999996</v>
      </c>
      <c r="X5" s="46" t="s">
        <v>151</v>
      </c>
      <c r="Y5" s="110">
        <v>38</v>
      </c>
      <c r="Z5" s="110">
        <v>33</v>
      </c>
      <c r="AA5" s="110">
        <v>40</v>
      </c>
      <c r="AB5" s="95">
        <v>2</v>
      </c>
      <c r="AC5" s="73">
        <v>4</v>
      </c>
      <c r="AD5" s="114">
        <f t="shared" si="0"/>
        <v>0.05</v>
      </c>
      <c r="AE5" s="98">
        <f t="shared" si="1"/>
        <v>5200</v>
      </c>
      <c r="AF5" s="46">
        <v>3200</v>
      </c>
      <c r="AG5" s="99">
        <f t="shared" si="2"/>
        <v>0.62</v>
      </c>
      <c r="AH5" s="46" t="s">
        <v>1001</v>
      </c>
      <c r="AI5" s="100">
        <v>0.185</v>
      </c>
      <c r="AJ5" s="99">
        <f t="shared" si="3"/>
        <v>0.76</v>
      </c>
      <c r="AK5" s="99">
        <f t="shared" si="4"/>
        <v>5.49</v>
      </c>
      <c r="AL5" s="100">
        <v>0.05</v>
      </c>
      <c r="AM5" s="99">
        <f t="shared" si="5"/>
        <v>0.37</v>
      </c>
      <c r="AN5" s="100"/>
      <c r="AO5" s="99">
        <f t="shared" si="6"/>
        <v>0</v>
      </c>
      <c r="AP5" s="100"/>
      <c r="AQ5" s="99">
        <f t="shared" si="7"/>
        <v>0</v>
      </c>
      <c r="AR5" s="100"/>
      <c r="AS5" s="99">
        <f t="shared" si="8"/>
        <v>0</v>
      </c>
      <c r="AT5" s="46" t="s">
        <v>827</v>
      </c>
      <c r="AU5" s="100">
        <f t="shared" si="18"/>
        <v>5.1000000000000004E-3</v>
      </c>
      <c r="AV5" s="99">
        <f t="shared" si="9"/>
        <v>0.04</v>
      </c>
      <c r="AW5" s="99"/>
      <c r="AX5" s="100"/>
      <c r="AY5" s="99">
        <f t="shared" si="10"/>
        <v>0</v>
      </c>
      <c r="AZ5" s="99"/>
      <c r="BA5" s="100"/>
      <c r="BB5" s="99">
        <f t="shared" si="11"/>
        <v>0</v>
      </c>
      <c r="BC5" s="99">
        <f t="shared" si="12"/>
        <v>0.41</v>
      </c>
      <c r="BD5" s="99">
        <f t="shared" si="13"/>
        <v>5.9</v>
      </c>
      <c r="BE5" s="101">
        <f t="shared" si="14"/>
        <v>0.21229999999999999</v>
      </c>
      <c r="BF5" s="74">
        <v>7.49</v>
      </c>
      <c r="BG5" s="74">
        <v>12.99</v>
      </c>
      <c r="BH5" s="101">
        <f t="shared" si="15"/>
        <v>0.4234</v>
      </c>
      <c r="BI5" s="74"/>
      <c r="BJ5" s="73"/>
      <c r="BK5" s="99">
        <f t="shared" si="16"/>
        <v>0</v>
      </c>
      <c r="BL5" s="99">
        <f t="shared" si="17"/>
        <v>0</v>
      </c>
    </row>
    <row r="6" spans="1:64" ht="30">
      <c r="A6" s="93">
        <v>7</v>
      </c>
      <c r="B6" s="46"/>
      <c r="C6" s="46"/>
      <c r="D6" s="46" t="s">
        <v>459</v>
      </c>
      <c r="E6" s="46"/>
      <c r="F6" s="35" t="s">
        <v>313</v>
      </c>
      <c r="G6" s="269" t="s">
        <v>1005</v>
      </c>
      <c r="H6" s="269" t="s">
        <v>1006</v>
      </c>
      <c r="I6" s="269" t="s">
        <v>1007</v>
      </c>
      <c r="J6" s="269" t="s">
        <v>1008</v>
      </c>
      <c r="K6" s="270" t="s">
        <v>998</v>
      </c>
      <c r="L6" s="35" t="s">
        <v>999</v>
      </c>
      <c r="M6" s="269" t="s">
        <v>1009</v>
      </c>
      <c r="N6" s="271"/>
      <c r="O6" s="272"/>
      <c r="P6" s="274" t="s">
        <v>1031</v>
      </c>
      <c r="Q6" s="262"/>
      <c r="R6" s="46" t="s">
        <v>797</v>
      </c>
      <c r="S6" s="94"/>
      <c r="T6" s="95">
        <v>7.8</v>
      </c>
      <c r="U6" s="96">
        <v>0</v>
      </c>
      <c r="V6" s="97">
        <v>0</v>
      </c>
      <c r="W6" s="263">
        <v>3.5</v>
      </c>
      <c r="X6" s="46" t="s">
        <v>151</v>
      </c>
      <c r="Y6" s="110">
        <v>38</v>
      </c>
      <c r="Z6" s="110">
        <v>33</v>
      </c>
      <c r="AA6" s="110">
        <v>33</v>
      </c>
      <c r="AB6" s="95">
        <v>2</v>
      </c>
      <c r="AC6" s="73">
        <v>4</v>
      </c>
      <c r="AD6" s="114">
        <f t="shared" si="0"/>
        <v>4.1000000000000002E-2</v>
      </c>
      <c r="AE6" s="98">
        <f t="shared" si="1"/>
        <v>6341</v>
      </c>
      <c r="AF6" s="46">
        <v>3200</v>
      </c>
      <c r="AG6" s="99">
        <f t="shared" si="2"/>
        <v>0.5</v>
      </c>
      <c r="AH6" s="46" t="s">
        <v>1001</v>
      </c>
      <c r="AI6" s="100">
        <v>0.185</v>
      </c>
      <c r="AJ6" s="99">
        <f t="shared" si="3"/>
        <v>0</v>
      </c>
      <c r="AK6" s="99">
        <f t="shared" si="4"/>
        <v>0.5</v>
      </c>
      <c r="AL6" s="100">
        <v>0.05</v>
      </c>
      <c r="AM6" s="99">
        <f t="shared" si="5"/>
        <v>0.3</v>
      </c>
      <c r="AN6" s="100"/>
      <c r="AO6" s="99">
        <f t="shared" si="6"/>
        <v>0</v>
      </c>
      <c r="AP6" s="100"/>
      <c r="AQ6" s="99">
        <f t="shared" si="7"/>
        <v>0</v>
      </c>
      <c r="AR6" s="100"/>
      <c r="AS6" s="99">
        <f t="shared" si="8"/>
        <v>0</v>
      </c>
      <c r="AT6" s="46" t="s">
        <v>827</v>
      </c>
      <c r="AU6" s="100">
        <f>200/AE6/BF6</f>
        <v>5.3E-3</v>
      </c>
      <c r="AV6" s="99">
        <f t="shared" si="9"/>
        <v>0.03</v>
      </c>
      <c r="AW6" s="99"/>
      <c r="AX6" s="100"/>
      <c r="AY6" s="99">
        <f t="shared" si="10"/>
        <v>0</v>
      </c>
      <c r="AZ6" s="99"/>
      <c r="BA6" s="100"/>
      <c r="BB6" s="99">
        <f t="shared" si="11"/>
        <v>0</v>
      </c>
      <c r="BC6" s="99">
        <f t="shared" si="12"/>
        <v>0.33</v>
      </c>
      <c r="BD6" s="99">
        <f t="shared" si="13"/>
        <v>0.83</v>
      </c>
      <c r="BE6" s="101">
        <f t="shared" si="14"/>
        <v>0.86170000000000002</v>
      </c>
      <c r="BF6" s="74">
        <v>6</v>
      </c>
      <c r="BG6" s="74">
        <v>12.99</v>
      </c>
      <c r="BH6" s="101">
        <f t="shared" si="15"/>
        <v>0.53810000000000002</v>
      </c>
      <c r="BI6" s="74"/>
      <c r="BJ6" s="73">
        <v>23529</v>
      </c>
      <c r="BK6" s="99">
        <f t="shared" si="16"/>
        <v>19529.07</v>
      </c>
      <c r="BL6" s="99">
        <f t="shared" si="17"/>
        <v>141174</v>
      </c>
    </row>
    <row r="7" spans="1:64" ht="30">
      <c r="A7" s="93">
        <v>8</v>
      </c>
      <c r="B7" s="46"/>
      <c r="C7" s="46"/>
      <c r="D7" s="46" t="s">
        <v>459</v>
      </c>
      <c r="E7" s="46"/>
      <c r="F7" s="35" t="s">
        <v>313</v>
      </c>
      <c r="G7" s="269" t="s">
        <v>1005</v>
      </c>
      <c r="H7" s="269" t="s">
        <v>1006</v>
      </c>
      <c r="I7" s="269" t="s">
        <v>1007</v>
      </c>
      <c r="J7" s="269" t="s">
        <v>1008</v>
      </c>
      <c r="K7" s="270" t="s">
        <v>998</v>
      </c>
      <c r="L7" s="35" t="s">
        <v>999</v>
      </c>
      <c r="M7" s="269" t="s">
        <v>1010</v>
      </c>
      <c r="N7" s="271"/>
      <c r="O7" s="272"/>
      <c r="P7" s="274" t="s">
        <v>1032</v>
      </c>
      <c r="Q7" s="262"/>
      <c r="R7" s="46" t="s">
        <v>797</v>
      </c>
      <c r="S7" s="94"/>
      <c r="T7" s="95">
        <v>7.8</v>
      </c>
      <c r="U7" s="96">
        <v>0</v>
      </c>
      <c r="V7" s="97">
        <v>0</v>
      </c>
      <c r="W7" s="263">
        <v>3.5</v>
      </c>
      <c r="X7" s="46" t="s">
        <v>151</v>
      </c>
      <c r="Y7" s="110">
        <v>38</v>
      </c>
      <c r="Z7" s="110">
        <v>33</v>
      </c>
      <c r="AA7" s="110">
        <v>33</v>
      </c>
      <c r="AB7" s="95">
        <v>2</v>
      </c>
      <c r="AC7" s="73">
        <v>4</v>
      </c>
      <c r="AD7" s="114">
        <f t="shared" si="0"/>
        <v>4.1000000000000002E-2</v>
      </c>
      <c r="AE7" s="98">
        <f t="shared" si="1"/>
        <v>6341</v>
      </c>
      <c r="AF7" s="46">
        <v>3200</v>
      </c>
      <c r="AG7" s="99">
        <f t="shared" si="2"/>
        <v>0.5</v>
      </c>
      <c r="AH7" s="46" t="s">
        <v>1001</v>
      </c>
      <c r="AI7" s="100">
        <v>0.185</v>
      </c>
      <c r="AJ7" s="99">
        <f t="shared" si="3"/>
        <v>0</v>
      </c>
      <c r="AK7" s="99">
        <f t="shared" si="4"/>
        <v>0.5</v>
      </c>
      <c r="AL7" s="100">
        <v>0.05</v>
      </c>
      <c r="AM7" s="99">
        <f t="shared" si="5"/>
        <v>0.3</v>
      </c>
      <c r="AN7" s="100"/>
      <c r="AO7" s="99">
        <f t="shared" si="6"/>
        <v>0</v>
      </c>
      <c r="AP7" s="100"/>
      <c r="AQ7" s="99">
        <f t="shared" si="7"/>
        <v>0</v>
      </c>
      <c r="AR7" s="100"/>
      <c r="AS7" s="99">
        <f t="shared" si="8"/>
        <v>0</v>
      </c>
      <c r="AT7" s="46" t="s">
        <v>827</v>
      </c>
      <c r="AU7" s="100">
        <f t="shared" ref="AU7:AU9" si="19">200/AE7/BF7</f>
        <v>5.3E-3</v>
      </c>
      <c r="AV7" s="99">
        <f t="shared" si="9"/>
        <v>0.03</v>
      </c>
      <c r="AW7" s="99"/>
      <c r="AX7" s="100"/>
      <c r="AY7" s="99">
        <f t="shared" si="10"/>
        <v>0</v>
      </c>
      <c r="AZ7" s="99"/>
      <c r="BA7" s="100"/>
      <c r="BB7" s="99">
        <f t="shared" si="11"/>
        <v>0</v>
      </c>
      <c r="BC7" s="99">
        <f t="shared" si="12"/>
        <v>0.33</v>
      </c>
      <c r="BD7" s="99">
        <f t="shared" si="13"/>
        <v>0.83</v>
      </c>
      <c r="BE7" s="101">
        <f t="shared" si="14"/>
        <v>0.86170000000000002</v>
      </c>
      <c r="BF7" s="74">
        <v>6</v>
      </c>
      <c r="BG7" s="74">
        <v>12.99</v>
      </c>
      <c r="BH7" s="101">
        <f t="shared" si="15"/>
        <v>0.53810000000000002</v>
      </c>
      <c r="BI7" s="74"/>
      <c r="BJ7" s="73"/>
      <c r="BK7" s="99">
        <f t="shared" si="16"/>
        <v>0</v>
      </c>
      <c r="BL7" s="99">
        <f t="shared" si="17"/>
        <v>0</v>
      </c>
    </row>
    <row r="8" spans="1:64" ht="30">
      <c r="A8" s="93">
        <v>9</v>
      </c>
      <c r="B8" s="46"/>
      <c r="C8" s="46"/>
      <c r="D8" s="46" t="s">
        <v>459</v>
      </c>
      <c r="E8" s="46"/>
      <c r="F8" s="35" t="s">
        <v>313</v>
      </c>
      <c r="G8" s="269" t="s">
        <v>1005</v>
      </c>
      <c r="H8" s="269" t="s">
        <v>1006</v>
      </c>
      <c r="I8" s="269" t="s">
        <v>1007</v>
      </c>
      <c r="J8" s="269" t="s">
        <v>1008</v>
      </c>
      <c r="K8" s="270" t="s">
        <v>998</v>
      </c>
      <c r="L8" s="35" t="s">
        <v>999</v>
      </c>
      <c r="M8" s="269" t="s">
        <v>1011</v>
      </c>
      <c r="N8" s="271"/>
      <c r="O8" s="272"/>
      <c r="P8" s="274" t="s">
        <v>1033</v>
      </c>
      <c r="Q8" s="262"/>
      <c r="R8" s="46" t="s">
        <v>797</v>
      </c>
      <c r="S8" s="94"/>
      <c r="T8" s="95">
        <v>7.8</v>
      </c>
      <c r="U8" s="96">
        <v>0</v>
      </c>
      <c r="V8" s="97">
        <v>0</v>
      </c>
      <c r="W8" s="263">
        <v>3.5</v>
      </c>
      <c r="X8" s="46" t="s">
        <v>151</v>
      </c>
      <c r="Y8" s="110">
        <v>38</v>
      </c>
      <c r="Z8" s="110">
        <v>33</v>
      </c>
      <c r="AA8" s="110">
        <v>33</v>
      </c>
      <c r="AB8" s="95">
        <v>2</v>
      </c>
      <c r="AC8" s="73">
        <v>4</v>
      </c>
      <c r="AD8" s="114">
        <f t="shared" si="0"/>
        <v>4.1000000000000002E-2</v>
      </c>
      <c r="AE8" s="98">
        <f t="shared" si="1"/>
        <v>6341</v>
      </c>
      <c r="AF8" s="46">
        <v>3200</v>
      </c>
      <c r="AG8" s="99">
        <f t="shared" si="2"/>
        <v>0.5</v>
      </c>
      <c r="AH8" s="46" t="s">
        <v>1001</v>
      </c>
      <c r="AI8" s="100">
        <v>0.185</v>
      </c>
      <c r="AJ8" s="99">
        <f t="shared" si="3"/>
        <v>0</v>
      </c>
      <c r="AK8" s="99">
        <f t="shared" si="4"/>
        <v>0.5</v>
      </c>
      <c r="AL8" s="100">
        <v>0.05</v>
      </c>
      <c r="AM8" s="99">
        <f t="shared" si="5"/>
        <v>0.3</v>
      </c>
      <c r="AN8" s="100"/>
      <c r="AO8" s="99">
        <f t="shared" si="6"/>
        <v>0</v>
      </c>
      <c r="AP8" s="100"/>
      <c r="AQ8" s="99">
        <f t="shared" si="7"/>
        <v>0</v>
      </c>
      <c r="AR8" s="100"/>
      <c r="AS8" s="99">
        <f t="shared" si="8"/>
        <v>0</v>
      </c>
      <c r="AT8" s="46" t="s">
        <v>827</v>
      </c>
      <c r="AU8" s="100">
        <f t="shared" si="19"/>
        <v>5.3E-3</v>
      </c>
      <c r="AV8" s="99">
        <f t="shared" si="9"/>
        <v>0.03</v>
      </c>
      <c r="AW8" s="99"/>
      <c r="AX8" s="100"/>
      <c r="AY8" s="99">
        <f t="shared" si="10"/>
        <v>0</v>
      </c>
      <c r="AZ8" s="99"/>
      <c r="BA8" s="100"/>
      <c r="BB8" s="99">
        <f t="shared" si="11"/>
        <v>0</v>
      </c>
      <c r="BC8" s="99">
        <f t="shared" si="12"/>
        <v>0.33</v>
      </c>
      <c r="BD8" s="99">
        <f t="shared" si="13"/>
        <v>0.83</v>
      </c>
      <c r="BE8" s="101">
        <f t="shared" si="14"/>
        <v>0.86170000000000002</v>
      </c>
      <c r="BF8" s="74">
        <v>6</v>
      </c>
      <c r="BG8" s="74">
        <v>12.99</v>
      </c>
      <c r="BH8" s="101">
        <f t="shared" si="15"/>
        <v>0.53810000000000002</v>
      </c>
      <c r="BI8" s="74"/>
      <c r="BJ8" s="73"/>
      <c r="BK8" s="99">
        <f t="shared" si="16"/>
        <v>0</v>
      </c>
      <c r="BL8" s="99">
        <f t="shared" si="17"/>
        <v>0</v>
      </c>
    </row>
    <row r="9" spans="1:64" ht="30">
      <c r="A9" s="93">
        <v>10</v>
      </c>
      <c r="B9" s="46"/>
      <c r="C9" s="46"/>
      <c r="D9" s="46" t="s">
        <v>459</v>
      </c>
      <c r="E9" s="46"/>
      <c r="F9" s="35" t="s">
        <v>313</v>
      </c>
      <c r="G9" s="269" t="s">
        <v>1005</v>
      </c>
      <c r="H9" s="269" t="s">
        <v>1006</v>
      </c>
      <c r="I9" s="269" t="s">
        <v>1007</v>
      </c>
      <c r="J9" s="269" t="s">
        <v>1008</v>
      </c>
      <c r="K9" s="270" t="s">
        <v>998</v>
      </c>
      <c r="L9" s="35" t="s">
        <v>999</v>
      </c>
      <c r="M9" s="269" t="s">
        <v>1012</v>
      </c>
      <c r="N9" s="271"/>
      <c r="O9" s="272"/>
      <c r="P9" s="274" t="s">
        <v>1034</v>
      </c>
      <c r="Q9" s="262"/>
      <c r="R9" s="46" t="s">
        <v>797</v>
      </c>
      <c r="S9" s="94"/>
      <c r="T9" s="95">
        <v>7.8</v>
      </c>
      <c r="U9" s="96">
        <v>0</v>
      </c>
      <c r="V9" s="97">
        <v>0</v>
      </c>
      <c r="W9" s="263">
        <v>3.5</v>
      </c>
      <c r="X9" s="46" t="s">
        <v>151</v>
      </c>
      <c r="Y9" s="110">
        <v>38</v>
      </c>
      <c r="Z9" s="110">
        <v>33</v>
      </c>
      <c r="AA9" s="110">
        <v>33</v>
      </c>
      <c r="AB9" s="95">
        <v>2</v>
      </c>
      <c r="AC9" s="73">
        <v>4</v>
      </c>
      <c r="AD9" s="114">
        <f t="shared" si="0"/>
        <v>4.1000000000000002E-2</v>
      </c>
      <c r="AE9" s="98">
        <f t="shared" si="1"/>
        <v>6341</v>
      </c>
      <c r="AF9" s="46">
        <v>3200</v>
      </c>
      <c r="AG9" s="99">
        <f t="shared" si="2"/>
        <v>0.5</v>
      </c>
      <c r="AH9" s="46" t="s">
        <v>1001</v>
      </c>
      <c r="AI9" s="100">
        <v>0.185</v>
      </c>
      <c r="AJ9" s="99">
        <f t="shared" si="3"/>
        <v>0</v>
      </c>
      <c r="AK9" s="99">
        <f t="shared" si="4"/>
        <v>0.5</v>
      </c>
      <c r="AL9" s="100">
        <v>0.05</v>
      </c>
      <c r="AM9" s="99">
        <f t="shared" si="5"/>
        <v>0.3</v>
      </c>
      <c r="AN9" s="100"/>
      <c r="AO9" s="99">
        <f t="shared" si="6"/>
        <v>0</v>
      </c>
      <c r="AP9" s="100"/>
      <c r="AQ9" s="99">
        <f t="shared" si="7"/>
        <v>0</v>
      </c>
      <c r="AR9" s="100"/>
      <c r="AS9" s="99">
        <f t="shared" si="8"/>
        <v>0</v>
      </c>
      <c r="AT9" s="46" t="s">
        <v>827</v>
      </c>
      <c r="AU9" s="100">
        <f t="shared" si="19"/>
        <v>5.3E-3</v>
      </c>
      <c r="AV9" s="99">
        <f t="shared" si="9"/>
        <v>0.03</v>
      </c>
      <c r="AW9" s="99"/>
      <c r="AX9" s="100"/>
      <c r="AY9" s="99">
        <f t="shared" si="10"/>
        <v>0</v>
      </c>
      <c r="AZ9" s="99"/>
      <c r="BA9" s="100"/>
      <c r="BB9" s="99">
        <f t="shared" si="11"/>
        <v>0</v>
      </c>
      <c r="BC9" s="99">
        <f t="shared" si="12"/>
        <v>0.33</v>
      </c>
      <c r="BD9" s="99">
        <f t="shared" si="13"/>
        <v>0.83</v>
      </c>
      <c r="BE9" s="101">
        <f t="shared" si="14"/>
        <v>0.86170000000000002</v>
      </c>
      <c r="BF9" s="74">
        <v>6</v>
      </c>
      <c r="BG9" s="74">
        <v>12.99</v>
      </c>
      <c r="BH9" s="101">
        <f t="shared" si="15"/>
        <v>0.53810000000000002</v>
      </c>
      <c r="BI9" s="74"/>
      <c r="BJ9" s="73"/>
      <c r="BK9" s="99">
        <f t="shared" si="16"/>
        <v>0</v>
      </c>
      <c r="BL9" s="99">
        <f t="shared" si="17"/>
        <v>0</v>
      </c>
    </row>
    <row r="10" spans="1:64" ht="30">
      <c r="A10" s="93">
        <v>11</v>
      </c>
      <c r="B10" s="46"/>
      <c r="C10" s="46"/>
      <c r="D10" s="46" t="s">
        <v>459</v>
      </c>
      <c r="E10" s="46"/>
      <c r="F10" s="35" t="s">
        <v>313</v>
      </c>
      <c r="G10" s="269" t="s">
        <v>1013</v>
      </c>
      <c r="H10" s="269" t="s">
        <v>1014</v>
      </c>
      <c r="I10" s="269" t="s">
        <v>1015</v>
      </c>
      <c r="J10" s="269" t="s">
        <v>1016</v>
      </c>
      <c r="K10" s="270" t="s">
        <v>1017</v>
      </c>
      <c r="L10" s="35" t="s">
        <v>999</v>
      </c>
      <c r="M10" s="269" t="s">
        <v>1018</v>
      </c>
      <c r="N10" s="271"/>
      <c r="O10" s="272"/>
      <c r="P10" s="272" t="s">
        <v>1035</v>
      </c>
      <c r="Q10" s="262" t="s">
        <v>1019</v>
      </c>
      <c r="R10" s="46" t="s">
        <v>797</v>
      </c>
      <c r="S10" s="94"/>
      <c r="T10" s="95">
        <v>7.8</v>
      </c>
      <c r="U10" s="96">
        <v>0</v>
      </c>
      <c r="V10" s="97">
        <v>0</v>
      </c>
      <c r="W10" s="264">
        <v>2.4</v>
      </c>
      <c r="X10" s="46" t="s">
        <v>152</v>
      </c>
      <c r="Y10" s="110">
        <v>32</v>
      </c>
      <c r="Z10" s="110">
        <v>35</v>
      </c>
      <c r="AA10" s="110">
        <v>35</v>
      </c>
      <c r="AB10" s="95">
        <v>2</v>
      </c>
      <c r="AC10" s="73">
        <v>4</v>
      </c>
      <c r="AD10" s="114">
        <f t="shared" si="0"/>
        <v>3.9E-2</v>
      </c>
      <c r="AE10" s="98">
        <f t="shared" si="1"/>
        <v>6667</v>
      </c>
      <c r="AF10" s="46">
        <v>3200</v>
      </c>
      <c r="AG10" s="99">
        <f t="shared" si="2"/>
        <v>0.48</v>
      </c>
      <c r="AH10" s="46" t="s">
        <v>1001</v>
      </c>
      <c r="AI10" s="100">
        <v>0.185</v>
      </c>
      <c r="AJ10" s="99">
        <f t="shared" si="3"/>
        <v>0</v>
      </c>
      <c r="AK10" s="99">
        <f t="shared" si="4"/>
        <v>0.48</v>
      </c>
      <c r="AL10" s="100">
        <v>0.05</v>
      </c>
      <c r="AM10" s="99">
        <f t="shared" si="5"/>
        <v>0.25</v>
      </c>
      <c r="AN10" s="100"/>
      <c r="AO10" s="99">
        <f t="shared" si="6"/>
        <v>0</v>
      </c>
      <c r="AP10" s="100"/>
      <c r="AQ10" s="99">
        <f t="shared" si="7"/>
        <v>0</v>
      </c>
      <c r="AR10" s="100"/>
      <c r="AS10" s="99">
        <f t="shared" si="8"/>
        <v>0</v>
      </c>
      <c r="AT10" s="46" t="s">
        <v>827</v>
      </c>
      <c r="AU10" s="100">
        <f>200/AE10/BF10</f>
        <v>5.8999999999999999E-3</v>
      </c>
      <c r="AV10" s="99">
        <f t="shared" si="9"/>
        <v>0.03</v>
      </c>
      <c r="AW10" s="99"/>
      <c r="AX10" s="100"/>
      <c r="AY10" s="99">
        <f t="shared" si="10"/>
        <v>0</v>
      </c>
      <c r="AZ10" s="99"/>
      <c r="BA10" s="100"/>
      <c r="BB10" s="99">
        <f t="shared" si="11"/>
        <v>0</v>
      </c>
      <c r="BC10" s="99">
        <f t="shared" si="12"/>
        <v>0.28000000000000003</v>
      </c>
      <c r="BD10" s="99">
        <f t="shared" si="13"/>
        <v>0.76</v>
      </c>
      <c r="BE10" s="101">
        <f t="shared" si="14"/>
        <v>0.84950000000000003</v>
      </c>
      <c r="BF10" s="74">
        <v>5.05</v>
      </c>
      <c r="BG10" s="74">
        <v>12.99</v>
      </c>
      <c r="BH10" s="101">
        <f t="shared" si="15"/>
        <v>0.61119999999999997</v>
      </c>
      <c r="BI10" s="74"/>
      <c r="BJ10" s="73">
        <v>90992</v>
      </c>
      <c r="BK10" s="99">
        <f t="shared" si="16"/>
        <v>69153.919999999998</v>
      </c>
      <c r="BL10" s="99">
        <f t="shared" si="17"/>
        <v>459509.6</v>
      </c>
    </row>
    <row r="11" spans="1:64" ht="30">
      <c r="A11" s="93">
        <v>12</v>
      </c>
      <c r="B11" s="46"/>
      <c r="C11" s="46"/>
      <c r="D11" s="46" t="s">
        <v>459</v>
      </c>
      <c r="E11" s="46"/>
      <c r="F11" s="35" t="s">
        <v>313</v>
      </c>
      <c r="G11" s="35" t="s">
        <v>1020</v>
      </c>
      <c r="H11" s="269" t="s">
        <v>1014</v>
      </c>
      <c r="I11" s="35" t="s">
        <v>1015</v>
      </c>
      <c r="J11" s="269" t="s">
        <v>1016</v>
      </c>
      <c r="K11" s="270" t="s">
        <v>1017</v>
      </c>
      <c r="L11" s="35" t="s">
        <v>999</v>
      </c>
      <c r="M11" s="269" t="s">
        <v>1021</v>
      </c>
      <c r="N11" s="271"/>
      <c r="O11" s="272"/>
      <c r="P11" s="272" t="s">
        <v>1036</v>
      </c>
      <c r="Q11" s="262" t="s">
        <v>1022</v>
      </c>
      <c r="R11" s="46" t="s">
        <v>797</v>
      </c>
      <c r="S11" s="94"/>
      <c r="T11" s="95">
        <v>7.8</v>
      </c>
      <c r="U11" s="96">
        <v>0</v>
      </c>
      <c r="V11" s="97">
        <v>0</v>
      </c>
      <c r="W11" s="264">
        <v>2.4</v>
      </c>
      <c r="X11" s="46" t="s">
        <v>152</v>
      </c>
      <c r="Y11" s="110">
        <v>32</v>
      </c>
      <c r="Z11" s="110">
        <v>35</v>
      </c>
      <c r="AA11" s="110">
        <v>35</v>
      </c>
      <c r="AB11" s="95">
        <v>2</v>
      </c>
      <c r="AC11" s="73">
        <v>4</v>
      </c>
      <c r="AD11" s="114">
        <f t="shared" si="0"/>
        <v>3.9E-2</v>
      </c>
      <c r="AE11" s="98">
        <f t="shared" si="1"/>
        <v>6667</v>
      </c>
      <c r="AF11" s="46">
        <v>3200</v>
      </c>
      <c r="AG11" s="99">
        <f t="shared" si="2"/>
        <v>0.48</v>
      </c>
      <c r="AH11" s="46" t="s">
        <v>1001</v>
      </c>
      <c r="AI11" s="100">
        <v>0.185</v>
      </c>
      <c r="AJ11" s="99">
        <f t="shared" si="3"/>
        <v>0</v>
      </c>
      <c r="AK11" s="99">
        <f t="shared" si="4"/>
        <v>0.48</v>
      </c>
      <c r="AL11" s="100">
        <v>0.05</v>
      </c>
      <c r="AM11" s="99">
        <f t="shared" si="5"/>
        <v>0.25</v>
      </c>
      <c r="AN11" s="100"/>
      <c r="AO11" s="99">
        <f t="shared" si="6"/>
        <v>0</v>
      </c>
      <c r="AP11" s="100"/>
      <c r="AQ11" s="99">
        <f t="shared" si="7"/>
        <v>0</v>
      </c>
      <c r="AR11" s="100"/>
      <c r="AS11" s="99">
        <f t="shared" si="8"/>
        <v>0</v>
      </c>
      <c r="AT11" s="46" t="s">
        <v>827</v>
      </c>
      <c r="AU11" s="100">
        <f t="shared" ref="AU11:AU12" si="20">200/AE11/BF11</f>
        <v>5.8999999999999999E-3</v>
      </c>
      <c r="AV11" s="99">
        <f t="shared" si="9"/>
        <v>0.03</v>
      </c>
      <c r="AW11" s="99"/>
      <c r="AX11" s="100"/>
      <c r="AY11" s="99">
        <f t="shared" si="10"/>
        <v>0</v>
      </c>
      <c r="AZ11" s="99"/>
      <c r="BA11" s="100"/>
      <c r="BB11" s="99">
        <f t="shared" si="11"/>
        <v>0</v>
      </c>
      <c r="BC11" s="99">
        <f t="shared" si="12"/>
        <v>0.28000000000000003</v>
      </c>
      <c r="BD11" s="99">
        <f t="shared" si="13"/>
        <v>0.76</v>
      </c>
      <c r="BE11" s="101">
        <f t="shared" si="14"/>
        <v>0.84950000000000003</v>
      </c>
      <c r="BF11" s="74">
        <v>5.05</v>
      </c>
      <c r="BG11" s="74">
        <v>12.99</v>
      </c>
      <c r="BH11" s="101">
        <f t="shared" si="15"/>
        <v>0.61119999999999997</v>
      </c>
      <c r="BI11" s="74"/>
      <c r="BJ11" s="73"/>
      <c r="BK11" s="99">
        <f t="shared" si="16"/>
        <v>0</v>
      </c>
      <c r="BL11" s="99">
        <f t="shared" si="17"/>
        <v>0</v>
      </c>
    </row>
    <row r="12" spans="1:64" ht="30">
      <c r="A12" s="93">
        <v>13</v>
      </c>
      <c r="B12" s="46"/>
      <c r="C12" s="46"/>
      <c r="D12" s="46" t="s">
        <v>459</v>
      </c>
      <c r="E12" s="46"/>
      <c r="F12" s="35" t="s">
        <v>313</v>
      </c>
      <c r="G12" s="35" t="s">
        <v>1020</v>
      </c>
      <c r="H12" s="35" t="s">
        <v>1023</v>
      </c>
      <c r="I12" s="35" t="s">
        <v>1024</v>
      </c>
      <c r="J12" s="269" t="s">
        <v>1025</v>
      </c>
      <c r="K12" s="270" t="s">
        <v>998</v>
      </c>
      <c r="L12" s="35" t="s">
        <v>999</v>
      </c>
      <c r="M12" s="35" t="s">
        <v>1026</v>
      </c>
      <c r="N12" s="271"/>
      <c r="O12" s="272"/>
      <c r="P12" s="274" t="s">
        <v>1037</v>
      </c>
      <c r="Q12" s="262"/>
      <c r="R12" s="46" t="s">
        <v>797</v>
      </c>
      <c r="S12" s="94"/>
      <c r="T12" s="95">
        <v>7.8</v>
      </c>
      <c r="U12" s="96">
        <v>0</v>
      </c>
      <c r="V12" s="97">
        <v>0</v>
      </c>
      <c r="W12" s="264">
        <v>2.4</v>
      </c>
      <c r="X12" s="46" t="s">
        <v>152</v>
      </c>
      <c r="Y12" s="110">
        <v>32</v>
      </c>
      <c r="Z12" s="110">
        <v>35</v>
      </c>
      <c r="AA12" s="110">
        <v>35</v>
      </c>
      <c r="AB12" s="95">
        <v>2</v>
      </c>
      <c r="AC12" s="73">
        <v>4</v>
      </c>
      <c r="AD12" s="114">
        <f t="shared" si="0"/>
        <v>3.9E-2</v>
      </c>
      <c r="AE12" s="98">
        <f t="shared" si="1"/>
        <v>6667</v>
      </c>
      <c r="AF12" s="46">
        <v>3200</v>
      </c>
      <c r="AG12" s="99">
        <f t="shared" si="2"/>
        <v>0.48</v>
      </c>
      <c r="AH12" s="46" t="s">
        <v>1001</v>
      </c>
      <c r="AI12" s="100">
        <v>0.185</v>
      </c>
      <c r="AJ12" s="99">
        <f t="shared" si="3"/>
        <v>0</v>
      </c>
      <c r="AK12" s="99">
        <f t="shared" si="4"/>
        <v>0.48</v>
      </c>
      <c r="AL12" s="100">
        <v>0.05</v>
      </c>
      <c r="AM12" s="99">
        <f t="shared" si="5"/>
        <v>0.25</v>
      </c>
      <c r="AN12" s="100"/>
      <c r="AO12" s="99">
        <f t="shared" si="6"/>
        <v>0</v>
      </c>
      <c r="AP12" s="100"/>
      <c r="AQ12" s="99">
        <f t="shared" si="7"/>
        <v>0</v>
      </c>
      <c r="AR12" s="100"/>
      <c r="AS12" s="99">
        <f t="shared" si="8"/>
        <v>0</v>
      </c>
      <c r="AT12" s="46" t="s">
        <v>827</v>
      </c>
      <c r="AU12" s="100">
        <f t="shared" si="20"/>
        <v>5.8999999999999999E-3</v>
      </c>
      <c r="AV12" s="99">
        <f t="shared" si="9"/>
        <v>0.03</v>
      </c>
      <c r="AW12" s="99"/>
      <c r="AX12" s="100"/>
      <c r="AY12" s="99">
        <f t="shared" si="10"/>
        <v>0</v>
      </c>
      <c r="AZ12" s="99"/>
      <c r="BA12" s="100"/>
      <c r="BB12" s="99">
        <f t="shared" si="11"/>
        <v>0</v>
      </c>
      <c r="BC12" s="99">
        <f t="shared" si="12"/>
        <v>0.28000000000000003</v>
      </c>
      <c r="BD12" s="99">
        <f t="shared" si="13"/>
        <v>0.76</v>
      </c>
      <c r="BE12" s="101">
        <f t="shared" si="14"/>
        <v>0.84950000000000003</v>
      </c>
      <c r="BF12" s="74">
        <v>5.05</v>
      </c>
      <c r="BG12" s="74">
        <v>12.99</v>
      </c>
      <c r="BH12" s="101">
        <f t="shared" si="15"/>
        <v>0.61119999999999997</v>
      </c>
      <c r="BI12" s="74"/>
      <c r="BJ12" s="73"/>
      <c r="BK12" s="99">
        <f t="shared" si="16"/>
        <v>0</v>
      </c>
      <c r="BL12" s="99">
        <f t="shared" si="17"/>
        <v>0</v>
      </c>
    </row>
  </sheetData>
  <sheetProtection insertRows="0" deleteRows="0" sort="0"/>
  <protectedRanges>
    <protectedRange sqref="A13:J69 P13:BB69 L13:N69 AR1:AS1 AW1 AZ1" name="Range1"/>
    <protectedRange sqref="K13:K74" name="Range1_1"/>
    <protectedRange sqref="BI13:BI69" name="Range1_2"/>
    <protectedRange sqref="O13:O69" name="Range1_2_1"/>
    <protectedRange sqref="AB2:AB12" name="Range1_3"/>
    <protectedRange sqref="AD2:AD5 T2:T5 F2:F5 X2:X5" name="Range1_4"/>
    <protectedRange sqref="BJ2:BJ5 A2:E5 BG2:BH5 AE2:BE5 L2:M5 Y2:AA5 G2:J5 U2:W5 AC2:AC5 Q2:S5" name="Range1_3_1"/>
    <protectedRange sqref="K2:K5" name="Range1_1_1_1"/>
    <protectedRange sqref="BI2:BI5" name="Range1_2_2_1"/>
    <protectedRange sqref="O2:O5" name="Range1_2_1_1_1"/>
    <protectedRange sqref="AD6:AD9 T6:T9 F6:F9 X6:X9" name="Range1_5"/>
    <protectedRange sqref="BJ6:BJ9 A6:E9 BG6:BH9 AE6:BE9 L6:M9 Q6:S9 G6:J9 Y6:AA9 U6:W9 AC6:AC9" name="Range1_3_2"/>
    <protectedRange sqref="K6:K9" name="Range1_1_1_2"/>
    <protectedRange sqref="BI6:BI9" name="Range1_2_2_2"/>
    <protectedRange sqref="O6:O9" name="Range1_2_1_1_2"/>
    <protectedRange sqref="AD10:AD12 T10:T12 F10:F12 X10:X12" name="Range1_6"/>
    <protectedRange sqref="BJ10:BJ12 A10:E12 BG10:BH12 AE10:BE12 G10:J12 L10:M12 P10:S11 Y10:AA12 U10:W12 AC10:AC12 Q12:S12" name="Range1_3_3"/>
    <protectedRange sqref="K10:K12" name="Range1_1_1_3"/>
    <protectedRange sqref="BI10:BI12" name="Range1_2_2_3"/>
    <protectedRange sqref="O10:O12" name="Range1_2_1_1_3"/>
    <protectedRange sqref="P2:P9 P12" name="Range1_3_3_1"/>
  </protectedRanges>
  <phoneticPr fontId="30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568CF-CE8F-438C-B172-D070D72E6789}">
  <sheetPr>
    <tabColor theme="5" tint="0.59999389629810485"/>
  </sheetPr>
  <dimension ref="A1:R127"/>
  <sheetViews>
    <sheetView topLeftCell="A80" zoomScale="96" zoomScaleNormal="96" workbookViewId="0">
      <selection activeCell="H97" sqref="H97"/>
    </sheetView>
  </sheetViews>
  <sheetFormatPr defaultColWidth="9.85546875" defaultRowHeight="15"/>
  <cols>
    <col min="1" max="1" width="16.42578125" style="225" customWidth="1"/>
    <col min="2" max="3" width="20.7109375" style="225" customWidth="1"/>
    <col min="4" max="4" width="25.85546875" style="225" customWidth="1"/>
    <col min="5" max="5" width="32" style="225" customWidth="1"/>
    <col min="6" max="6" width="20.7109375" style="225" customWidth="1"/>
    <col min="7" max="7" width="4.42578125" style="121" customWidth="1"/>
    <col min="8" max="9" width="20.7109375" style="225" customWidth="1"/>
    <col min="10" max="10" width="25.85546875" style="225" customWidth="1"/>
    <col min="11" max="11" width="32" style="225" customWidth="1"/>
    <col min="12" max="12" width="20.7109375" style="225" customWidth="1"/>
    <col min="13" max="13" width="1.5703125" style="126" customWidth="1"/>
    <col min="14" max="16" width="20.7109375" style="225" customWidth="1"/>
    <col min="17" max="17" width="20.5703125" style="121" customWidth="1"/>
    <col min="18" max="256" width="9.85546875" style="121"/>
    <col min="257" max="257" width="16.42578125" style="121" customWidth="1"/>
    <col min="258" max="259" width="20.7109375" style="121" customWidth="1"/>
    <col min="260" max="260" width="25.85546875" style="121" customWidth="1"/>
    <col min="261" max="261" width="32" style="121" customWidth="1"/>
    <col min="262" max="262" width="20.7109375" style="121" customWidth="1"/>
    <col min="263" max="263" width="4.42578125" style="121" customWidth="1"/>
    <col min="264" max="265" width="20.7109375" style="121" customWidth="1"/>
    <col min="266" max="266" width="25.85546875" style="121" customWidth="1"/>
    <col min="267" max="267" width="32" style="121" customWidth="1"/>
    <col min="268" max="268" width="20.7109375" style="121" customWidth="1"/>
    <col min="269" max="269" width="1.5703125" style="121" customWidth="1"/>
    <col min="270" max="272" width="20.7109375" style="121" customWidth="1"/>
    <col min="273" max="273" width="20.5703125" style="121" customWidth="1"/>
    <col min="274" max="512" width="9.85546875" style="121"/>
    <col min="513" max="513" width="16.42578125" style="121" customWidth="1"/>
    <col min="514" max="515" width="20.7109375" style="121" customWidth="1"/>
    <col min="516" max="516" width="25.85546875" style="121" customWidth="1"/>
    <col min="517" max="517" width="32" style="121" customWidth="1"/>
    <col min="518" max="518" width="20.7109375" style="121" customWidth="1"/>
    <col min="519" max="519" width="4.42578125" style="121" customWidth="1"/>
    <col min="520" max="521" width="20.7109375" style="121" customWidth="1"/>
    <col min="522" max="522" width="25.85546875" style="121" customWidth="1"/>
    <col min="523" max="523" width="32" style="121" customWidth="1"/>
    <col min="524" max="524" width="20.7109375" style="121" customWidth="1"/>
    <col min="525" max="525" width="1.5703125" style="121" customWidth="1"/>
    <col min="526" max="528" width="20.7109375" style="121" customWidth="1"/>
    <col min="529" max="529" width="20.5703125" style="121" customWidth="1"/>
    <col min="530" max="768" width="9.85546875" style="121"/>
    <col min="769" max="769" width="16.42578125" style="121" customWidth="1"/>
    <col min="770" max="771" width="20.7109375" style="121" customWidth="1"/>
    <col min="772" max="772" width="25.85546875" style="121" customWidth="1"/>
    <col min="773" max="773" width="32" style="121" customWidth="1"/>
    <col min="774" max="774" width="20.7109375" style="121" customWidth="1"/>
    <col min="775" max="775" width="4.42578125" style="121" customWidth="1"/>
    <col min="776" max="777" width="20.7109375" style="121" customWidth="1"/>
    <col min="778" max="778" width="25.85546875" style="121" customWidth="1"/>
    <col min="779" max="779" width="32" style="121" customWidth="1"/>
    <col min="780" max="780" width="20.7109375" style="121" customWidth="1"/>
    <col min="781" max="781" width="1.5703125" style="121" customWidth="1"/>
    <col min="782" max="784" width="20.7109375" style="121" customWidth="1"/>
    <col min="785" max="785" width="20.5703125" style="121" customWidth="1"/>
    <col min="786" max="1024" width="9.85546875" style="121"/>
    <col min="1025" max="1025" width="16.42578125" style="121" customWidth="1"/>
    <col min="1026" max="1027" width="20.7109375" style="121" customWidth="1"/>
    <col min="1028" max="1028" width="25.85546875" style="121" customWidth="1"/>
    <col min="1029" max="1029" width="32" style="121" customWidth="1"/>
    <col min="1030" max="1030" width="20.7109375" style="121" customWidth="1"/>
    <col min="1031" max="1031" width="4.42578125" style="121" customWidth="1"/>
    <col min="1032" max="1033" width="20.7109375" style="121" customWidth="1"/>
    <col min="1034" max="1034" width="25.85546875" style="121" customWidth="1"/>
    <col min="1035" max="1035" width="32" style="121" customWidth="1"/>
    <col min="1036" max="1036" width="20.7109375" style="121" customWidth="1"/>
    <col min="1037" max="1037" width="1.5703125" style="121" customWidth="1"/>
    <col min="1038" max="1040" width="20.7109375" style="121" customWidth="1"/>
    <col min="1041" max="1041" width="20.5703125" style="121" customWidth="1"/>
    <col min="1042" max="1280" width="9.85546875" style="121"/>
    <col min="1281" max="1281" width="16.42578125" style="121" customWidth="1"/>
    <col min="1282" max="1283" width="20.7109375" style="121" customWidth="1"/>
    <col min="1284" max="1284" width="25.85546875" style="121" customWidth="1"/>
    <col min="1285" max="1285" width="32" style="121" customWidth="1"/>
    <col min="1286" max="1286" width="20.7109375" style="121" customWidth="1"/>
    <col min="1287" max="1287" width="4.42578125" style="121" customWidth="1"/>
    <col min="1288" max="1289" width="20.7109375" style="121" customWidth="1"/>
    <col min="1290" max="1290" width="25.85546875" style="121" customWidth="1"/>
    <col min="1291" max="1291" width="32" style="121" customWidth="1"/>
    <col min="1292" max="1292" width="20.7109375" style="121" customWidth="1"/>
    <col min="1293" max="1293" width="1.5703125" style="121" customWidth="1"/>
    <col min="1294" max="1296" width="20.7109375" style="121" customWidth="1"/>
    <col min="1297" max="1297" width="20.5703125" style="121" customWidth="1"/>
    <col min="1298" max="1536" width="9.85546875" style="121"/>
    <col min="1537" max="1537" width="16.42578125" style="121" customWidth="1"/>
    <col min="1538" max="1539" width="20.7109375" style="121" customWidth="1"/>
    <col min="1540" max="1540" width="25.85546875" style="121" customWidth="1"/>
    <col min="1541" max="1541" width="32" style="121" customWidth="1"/>
    <col min="1542" max="1542" width="20.7109375" style="121" customWidth="1"/>
    <col min="1543" max="1543" width="4.42578125" style="121" customWidth="1"/>
    <col min="1544" max="1545" width="20.7109375" style="121" customWidth="1"/>
    <col min="1546" max="1546" width="25.85546875" style="121" customWidth="1"/>
    <col min="1547" max="1547" width="32" style="121" customWidth="1"/>
    <col min="1548" max="1548" width="20.7109375" style="121" customWidth="1"/>
    <col min="1549" max="1549" width="1.5703125" style="121" customWidth="1"/>
    <col min="1550" max="1552" width="20.7109375" style="121" customWidth="1"/>
    <col min="1553" max="1553" width="20.5703125" style="121" customWidth="1"/>
    <col min="1554" max="1792" width="9.85546875" style="121"/>
    <col min="1793" max="1793" width="16.42578125" style="121" customWidth="1"/>
    <col min="1794" max="1795" width="20.7109375" style="121" customWidth="1"/>
    <col min="1796" max="1796" width="25.85546875" style="121" customWidth="1"/>
    <col min="1797" max="1797" width="32" style="121" customWidth="1"/>
    <col min="1798" max="1798" width="20.7109375" style="121" customWidth="1"/>
    <col min="1799" max="1799" width="4.42578125" style="121" customWidth="1"/>
    <col min="1800" max="1801" width="20.7109375" style="121" customWidth="1"/>
    <col min="1802" max="1802" width="25.85546875" style="121" customWidth="1"/>
    <col min="1803" max="1803" width="32" style="121" customWidth="1"/>
    <col min="1804" max="1804" width="20.7109375" style="121" customWidth="1"/>
    <col min="1805" max="1805" width="1.5703125" style="121" customWidth="1"/>
    <col min="1806" max="1808" width="20.7109375" style="121" customWidth="1"/>
    <col min="1809" max="1809" width="20.5703125" style="121" customWidth="1"/>
    <col min="1810" max="2048" width="9.85546875" style="121"/>
    <col min="2049" max="2049" width="16.42578125" style="121" customWidth="1"/>
    <col min="2050" max="2051" width="20.7109375" style="121" customWidth="1"/>
    <col min="2052" max="2052" width="25.85546875" style="121" customWidth="1"/>
    <col min="2053" max="2053" width="32" style="121" customWidth="1"/>
    <col min="2054" max="2054" width="20.7109375" style="121" customWidth="1"/>
    <col min="2055" max="2055" width="4.42578125" style="121" customWidth="1"/>
    <col min="2056" max="2057" width="20.7109375" style="121" customWidth="1"/>
    <col min="2058" max="2058" width="25.85546875" style="121" customWidth="1"/>
    <col min="2059" max="2059" width="32" style="121" customWidth="1"/>
    <col min="2060" max="2060" width="20.7109375" style="121" customWidth="1"/>
    <col min="2061" max="2061" width="1.5703125" style="121" customWidth="1"/>
    <col min="2062" max="2064" width="20.7109375" style="121" customWidth="1"/>
    <col min="2065" max="2065" width="20.5703125" style="121" customWidth="1"/>
    <col min="2066" max="2304" width="9.85546875" style="121"/>
    <col min="2305" max="2305" width="16.42578125" style="121" customWidth="1"/>
    <col min="2306" max="2307" width="20.7109375" style="121" customWidth="1"/>
    <col min="2308" max="2308" width="25.85546875" style="121" customWidth="1"/>
    <col min="2309" max="2309" width="32" style="121" customWidth="1"/>
    <col min="2310" max="2310" width="20.7109375" style="121" customWidth="1"/>
    <col min="2311" max="2311" width="4.42578125" style="121" customWidth="1"/>
    <col min="2312" max="2313" width="20.7109375" style="121" customWidth="1"/>
    <col min="2314" max="2314" width="25.85546875" style="121" customWidth="1"/>
    <col min="2315" max="2315" width="32" style="121" customWidth="1"/>
    <col min="2316" max="2316" width="20.7109375" style="121" customWidth="1"/>
    <col min="2317" max="2317" width="1.5703125" style="121" customWidth="1"/>
    <col min="2318" max="2320" width="20.7109375" style="121" customWidth="1"/>
    <col min="2321" max="2321" width="20.5703125" style="121" customWidth="1"/>
    <col min="2322" max="2560" width="9.85546875" style="121"/>
    <col min="2561" max="2561" width="16.42578125" style="121" customWidth="1"/>
    <col min="2562" max="2563" width="20.7109375" style="121" customWidth="1"/>
    <col min="2564" max="2564" width="25.85546875" style="121" customWidth="1"/>
    <col min="2565" max="2565" width="32" style="121" customWidth="1"/>
    <col min="2566" max="2566" width="20.7109375" style="121" customWidth="1"/>
    <col min="2567" max="2567" width="4.42578125" style="121" customWidth="1"/>
    <col min="2568" max="2569" width="20.7109375" style="121" customWidth="1"/>
    <col min="2570" max="2570" width="25.85546875" style="121" customWidth="1"/>
    <col min="2571" max="2571" width="32" style="121" customWidth="1"/>
    <col min="2572" max="2572" width="20.7109375" style="121" customWidth="1"/>
    <col min="2573" max="2573" width="1.5703125" style="121" customWidth="1"/>
    <col min="2574" max="2576" width="20.7109375" style="121" customWidth="1"/>
    <col min="2577" max="2577" width="20.5703125" style="121" customWidth="1"/>
    <col min="2578" max="2816" width="9.85546875" style="121"/>
    <col min="2817" max="2817" width="16.42578125" style="121" customWidth="1"/>
    <col min="2818" max="2819" width="20.7109375" style="121" customWidth="1"/>
    <col min="2820" max="2820" width="25.85546875" style="121" customWidth="1"/>
    <col min="2821" max="2821" width="32" style="121" customWidth="1"/>
    <col min="2822" max="2822" width="20.7109375" style="121" customWidth="1"/>
    <col min="2823" max="2823" width="4.42578125" style="121" customWidth="1"/>
    <col min="2824" max="2825" width="20.7109375" style="121" customWidth="1"/>
    <col min="2826" max="2826" width="25.85546875" style="121" customWidth="1"/>
    <col min="2827" max="2827" width="32" style="121" customWidth="1"/>
    <col min="2828" max="2828" width="20.7109375" style="121" customWidth="1"/>
    <col min="2829" max="2829" width="1.5703125" style="121" customWidth="1"/>
    <col min="2830" max="2832" width="20.7109375" style="121" customWidth="1"/>
    <col min="2833" max="2833" width="20.5703125" style="121" customWidth="1"/>
    <col min="2834" max="3072" width="9.85546875" style="121"/>
    <col min="3073" max="3073" width="16.42578125" style="121" customWidth="1"/>
    <col min="3074" max="3075" width="20.7109375" style="121" customWidth="1"/>
    <col min="3076" max="3076" width="25.85546875" style="121" customWidth="1"/>
    <col min="3077" max="3077" width="32" style="121" customWidth="1"/>
    <col min="3078" max="3078" width="20.7109375" style="121" customWidth="1"/>
    <col min="3079" max="3079" width="4.42578125" style="121" customWidth="1"/>
    <col min="3080" max="3081" width="20.7109375" style="121" customWidth="1"/>
    <col min="3082" max="3082" width="25.85546875" style="121" customWidth="1"/>
    <col min="3083" max="3083" width="32" style="121" customWidth="1"/>
    <col min="3084" max="3084" width="20.7109375" style="121" customWidth="1"/>
    <col min="3085" max="3085" width="1.5703125" style="121" customWidth="1"/>
    <col min="3086" max="3088" width="20.7109375" style="121" customWidth="1"/>
    <col min="3089" max="3089" width="20.5703125" style="121" customWidth="1"/>
    <col min="3090" max="3328" width="9.85546875" style="121"/>
    <col min="3329" max="3329" width="16.42578125" style="121" customWidth="1"/>
    <col min="3330" max="3331" width="20.7109375" style="121" customWidth="1"/>
    <col min="3332" max="3332" width="25.85546875" style="121" customWidth="1"/>
    <col min="3333" max="3333" width="32" style="121" customWidth="1"/>
    <col min="3334" max="3334" width="20.7109375" style="121" customWidth="1"/>
    <col min="3335" max="3335" width="4.42578125" style="121" customWidth="1"/>
    <col min="3336" max="3337" width="20.7109375" style="121" customWidth="1"/>
    <col min="3338" max="3338" width="25.85546875" style="121" customWidth="1"/>
    <col min="3339" max="3339" width="32" style="121" customWidth="1"/>
    <col min="3340" max="3340" width="20.7109375" style="121" customWidth="1"/>
    <col min="3341" max="3341" width="1.5703125" style="121" customWidth="1"/>
    <col min="3342" max="3344" width="20.7109375" style="121" customWidth="1"/>
    <col min="3345" max="3345" width="20.5703125" style="121" customWidth="1"/>
    <col min="3346" max="3584" width="9.85546875" style="121"/>
    <col min="3585" max="3585" width="16.42578125" style="121" customWidth="1"/>
    <col min="3586" max="3587" width="20.7109375" style="121" customWidth="1"/>
    <col min="3588" max="3588" width="25.85546875" style="121" customWidth="1"/>
    <col min="3589" max="3589" width="32" style="121" customWidth="1"/>
    <col min="3590" max="3590" width="20.7109375" style="121" customWidth="1"/>
    <col min="3591" max="3591" width="4.42578125" style="121" customWidth="1"/>
    <col min="3592" max="3593" width="20.7109375" style="121" customWidth="1"/>
    <col min="3594" max="3594" width="25.85546875" style="121" customWidth="1"/>
    <col min="3595" max="3595" width="32" style="121" customWidth="1"/>
    <col min="3596" max="3596" width="20.7109375" style="121" customWidth="1"/>
    <col min="3597" max="3597" width="1.5703125" style="121" customWidth="1"/>
    <col min="3598" max="3600" width="20.7109375" style="121" customWidth="1"/>
    <col min="3601" max="3601" width="20.5703125" style="121" customWidth="1"/>
    <col min="3602" max="3840" width="9.85546875" style="121"/>
    <col min="3841" max="3841" width="16.42578125" style="121" customWidth="1"/>
    <col min="3842" max="3843" width="20.7109375" style="121" customWidth="1"/>
    <col min="3844" max="3844" width="25.85546875" style="121" customWidth="1"/>
    <col min="3845" max="3845" width="32" style="121" customWidth="1"/>
    <col min="3846" max="3846" width="20.7109375" style="121" customWidth="1"/>
    <col min="3847" max="3847" width="4.42578125" style="121" customWidth="1"/>
    <col min="3848" max="3849" width="20.7109375" style="121" customWidth="1"/>
    <col min="3850" max="3850" width="25.85546875" style="121" customWidth="1"/>
    <col min="3851" max="3851" width="32" style="121" customWidth="1"/>
    <col min="3852" max="3852" width="20.7109375" style="121" customWidth="1"/>
    <col min="3853" max="3853" width="1.5703125" style="121" customWidth="1"/>
    <col min="3854" max="3856" width="20.7109375" style="121" customWidth="1"/>
    <col min="3857" max="3857" width="20.5703125" style="121" customWidth="1"/>
    <col min="3858" max="4096" width="9.85546875" style="121"/>
    <col min="4097" max="4097" width="16.42578125" style="121" customWidth="1"/>
    <col min="4098" max="4099" width="20.7109375" style="121" customWidth="1"/>
    <col min="4100" max="4100" width="25.85546875" style="121" customWidth="1"/>
    <col min="4101" max="4101" width="32" style="121" customWidth="1"/>
    <col min="4102" max="4102" width="20.7109375" style="121" customWidth="1"/>
    <col min="4103" max="4103" width="4.42578125" style="121" customWidth="1"/>
    <col min="4104" max="4105" width="20.7109375" style="121" customWidth="1"/>
    <col min="4106" max="4106" width="25.85546875" style="121" customWidth="1"/>
    <col min="4107" max="4107" width="32" style="121" customWidth="1"/>
    <col min="4108" max="4108" width="20.7109375" style="121" customWidth="1"/>
    <col min="4109" max="4109" width="1.5703125" style="121" customWidth="1"/>
    <col min="4110" max="4112" width="20.7109375" style="121" customWidth="1"/>
    <col min="4113" max="4113" width="20.5703125" style="121" customWidth="1"/>
    <col min="4114" max="4352" width="9.85546875" style="121"/>
    <col min="4353" max="4353" width="16.42578125" style="121" customWidth="1"/>
    <col min="4354" max="4355" width="20.7109375" style="121" customWidth="1"/>
    <col min="4356" max="4356" width="25.85546875" style="121" customWidth="1"/>
    <col min="4357" max="4357" width="32" style="121" customWidth="1"/>
    <col min="4358" max="4358" width="20.7109375" style="121" customWidth="1"/>
    <col min="4359" max="4359" width="4.42578125" style="121" customWidth="1"/>
    <col min="4360" max="4361" width="20.7109375" style="121" customWidth="1"/>
    <col min="4362" max="4362" width="25.85546875" style="121" customWidth="1"/>
    <col min="4363" max="4363" width="32" style="121" customWidth="1"/>
    <col min="4364" max="4364" width="20.7109375" style="121" customWidth="1"/>
    <col min="4365" max="4365" width="1.5703125" style="121" customWidth="1"/>
    <col min="4366" max="4368" width="20.7109375" style="121" customWidth="1"/>
    <col min="4369" max="4369" width="20.5703125" style="121" customWidth="1"/>
    <col min="4370" max="4608" width="9.85546875" style="121"/>
    <col min="4609" max="4609" width="16.42578125" style="121" customWidth="1"/>
    <col min="4610" max="4611" width="20.7109375" style="121" customWidth="1"/>
    <col min="4612" max="4612" width="25.85546875" style="121" customWidth="1"/>
    <col min="4613" max="4613" width="32" style="121" customWidth="1"/>
    <col min="4614" max="4614" width="20.7109375" style="121" customWidth="1"/>
    <col min="4615" max="4615" width="4.42578125" style="121" customWidth="1"/>
    <col min="4616" max="4617" width="20.7109375" style="121" customWidth="1"/>
    <col min="4618" max="4618" width="25.85546875" style="121" customWidth="1"/>
    <col min="4619" max="4619" width="32" style="121" customWidth="1"/>
    <col min="4620" max="4620" width="20.7109375" style="121" customWidth="1"/>
    <col min="4621" max="4621" width="1.5703125" style="121" customWidth="1"/>
    <col min="4622" max="4624" width="20.7109375" style="121" customWidth="1"/>
    <col min="4625" max="4625" width="20.5703125" style="121" customWidth="1"/>
    <col min="4626" max="4864" width="9.85546875" style="121"/>
    <col min="4865" max="4865" width="16.42578125" style="121" customWidth="1"/>
    <col min="4866" max="4867" width="20.7109375" style="121" customWidth="1"/>
    <col min="4868" max="4868" width="25.85546875" style="121" customWidth="1"/>
    <col min="4869" max="4869" width="32" style="121" customWidth="1"/>
    <col min="4870" max="4870" width="20.7109375" style="121" customWidth="1"/>
    <col min="4871" max="4871" width="4.42578125" style="121" customWidth="1"/>
    <col min="4872" max="4873" width="20.7109375" style="121" customWidth="1"/>
    <col min="4874" max="4874" width="25.85546875" style="121" customWidth="1"/>
    <col min="4875" max="4875" width="32" style="121" customWidth="1"/>
    <col min="4876" max="4876" width="20.7109375" style="121" customWidth="1"/>
    <col min="4877" max="4877" width="1.5703125" style="121" customWidth="1"/>
    <col min="4878" max="4880" width="20.7109375" style="121" customWidth="1"/>
    <col min="4881" max="4881" width="20.5703125" style="121" customWidth="1"/>
    <col min="4882" max="5120" width="9.85546875" style="121"/>
    <col min="5121" max="5121" width="16.42578125" style="121" customWidth="1"/>
    <col min="5122" max="5123" width="20.7109375" style="121" customWidth="1"/>
    <col min="5124" max="5124" width="25.85546875" style="121" customWidth="1"/>
    <col min="5125" max="5125" width="32" style="121" customWidth="1"/>
    <col min="5126" max="5126" width="20.7109375" style="121" customWidth="1"/>
    <col min="5127" max="5127" width="4.42578125" style="121" customWidth="1"/>
    <col min="5128" max="5129" width="20.7109375" style="121" customWidth="1"/>
    <col min="5130" max="5130" width="25.85546875" style="121" customWidth="1"/>
    <col min="5131" max="5131" width="32" style="121" customWidth="1"/>
    <col min="5132" max="5132" width="20.7109375" style="121" customWidth="1"/>
    <col min="5133" max="5133" width="1.5703125" style="121" customWidth="1"/>
    <col min="5134" max="5136" width="20.7109375" style="121" customWidth="1"/>
    <col min="5137" max="5137" width="20.5703125" style="121" customWidth="1"/>
    <col min="5138" max="5376" width="9.85546875" style="121"/>
    <col min="5377" max="5377" width="16.42578125" style="121" customWidth="1"/>
    <col min="5378" max="5379" width="20.7109375" style="121" customWidth="1"/>
    <col min="5380" max="5380" width="25.85546875" style="121" customWidth="1"/>
    <col min="5381" max="5381" width="32" style="121" customWidth="1"/>
    <col min="5382" max="5382" width="20.7109375" style="121" customWidth="1"/>
    <col min="5383" max="5383" width="4.42578125" style="121" customWidth="1"/>
    <col min="5384" max="5385" width="20.7109375" style="121" customWidth="1"/>
    <col min="5386" max="5386" width="25.85546875" style="121" customWidth="1"/>
    <col min="5387" max="5387" width="32" style="121" customWidth="1"/>
    <col min="5388" max="5388" width="20.7109375" style="121" customWidth="1"/>
    <col min="5389" max="5389" width="1.5703125" style="121" customWidth="1"/>
    <col min="5390" max="5392" width="20.7109375" style="121" customWidth="1"/>
    <col min="5393" max="5393" width="20.5703125" style="121" customWidth="1"/>
    <col min="5394" max="5632" width="9.85546875" style="121"/>
    <col min="5633" max="5633" width="16.42578125" style="121" customWidth="1"/>
    <col min="5634" max="5635" width="20.7109375" style="121" customWidth="1"/>
    <col min="5636" max="5636" width="25.85546875" style="121" customWidth="1"/>
    <col min="5637" max="5637" width="32" style="121" customWidth="1"/>
    <col min="5638" max="5638" width="20.7109375" style="121" customWidth="1"/>
    <col min="5639" max="5639" width="4.42578125" style="121" customWidth="1"/>
    <col min="5640" max="5641" width="20.7109375" style="121" customWidth="1"/>
    <col min="5642" max="5642" width="25.85546875" style="121" customWidth="1"/>
    <col min="5643" max="5643" width="32" style="121" customWidth="1"/>
    <col min="5644" max="5644" width="20.7109375" style="121" customWidth="1"/>
    <col min="5645" max="5645" width="1.5703125" style="121" customWidth="1"/>
    <col min="5646" max="5648" width="20.7109375" style="121" customWidth="1"/>
    <col min="5649" max="5649" width="20.5703125" style="121" customWidth="1"/>
    <col min="5650" max="5888" width="9.85546875" style="121"/>
    <col min="5889" max="5889" width="16.42578125" style="121" customWidth="1"/>
    <col min="5890" max="5891" width="20.7109375" style="121" customWidth="1"/>
    <col min="5892" max="5892" width="25.85546875" style="121" customWidth="1"/>
    <col min="5893" max="5893" width="32" style="121" customWidth="1"/>
    <col min="5894" max="5894" width="20.7109375" style="121" customWidth="1"/>
    <col min="5895" max="5895" width="4.42578125" style="121" customWidth="1"/>
    <col min="5896" max="5897" width="20.7109375" style="121" customWidth="1"/>
    <col min="5898" max="5898" width="25.85546875" style="121" customWidth="1"/>
    <col min="5899" max="5899" width="32" style="121" customWidth="1"/>
    <col min="5900" max="5900" width="20.7109375" style="121" customWidth="1"/>
    <col min="5901" max="5901" width="1.5703125" style="121" customWidth="1"/>
    <col min="5902" max="5904" width="20.7109375" style="121" customWidth="1"/>
    <col min="5905" max="5905" width="20.5703125" style="121" customWidth="1"/>
    <col min="5906" max="6144" width="9.85546875" style="121"/>
    <col min="6145" max="6145" width="16.42578125" style="121" customWidth="1"/>
    <col min="6146" max="6147" width="20.7109375" style="121" customWidth="1"/>
    <col min="6148" max="6148" width="25.85546875" style="121" customWidth="1"/>
    <col min="6149" max="6149" width="32" style="121" customWidth="1"/>
    <col min="6150" max="6150" width="20.7109375" style="121" customWidth="1"/>
    <col min="6151" max="6151" width="4.42578125" style="121" customWidth="1"/>
    <col min="6152" max="6153" width="20.7109375" style="121" customWidth="1"/>
    <col min="6154" max="6154" width="25.85546875" style="121" customWidth="1"/>
    <col min="6155" max="6155" width="32" style="121" customWidth="1"/>
    <col min="6156" max="6156" width="20.7109375" style="121" customWidth="1"/>
    <col min="6157" max="6157" width="1.5703125" style="121" customWidth="1"/>
    <col min="6158" max="6160" width="20.7109375" style="121" customWidth="1"/>
    <col min="6161" max="6161" width="20.5703125" style="121" customWidth="1"/>
    <col min="6162" max="6400" width="9.85546875" style="121"/>
    <col min="6401" max="6401" width="16.42578125" style="121" customWidth="1"/>
    <col min="6402" max="6403" width="20.7109375" style="121" customWidth="1"/>
    <col min="6404" max="6404" width="25.85546875" style="121" customWidth="1"/>
    <col min="6405" max="6405" width="32" style="121" customWidth="1"/>
    <col min="6406" max="6406" width="20.7109375" style="121" customWidth="1"/>
    <col min="6407" max="6407" width="4.42578125" style="121" customWidth="1"/>
    <col min="6408" max="6409" width="20.7109375" style="121" customWidth="1"/>
    <col min="6410" max="6410" width="25.85546875" style="121" customWidth="1"/>
    <col min="6411" max="6411" width="32" style="121" customWidth="1"/>
    <col min="6412" max="6412" width="20.7109375" style="121" customWidth="1"/>
    <col min="6413" max="6413" width="1.5703125" style="121" customWidth="1"/>
    <col min="6414" max="6416" width="20.7109375" style="121" customWidth="1"/>
    <col min="6417" max="6417" width="20.5703125" style="121" customWidth="1"/>
    <col min="6418" max="6656" width="9.85546875" style="121"/>
    <col min="6657" max="6657" width="16.42578125" style="121" customWidth="1"/>
    <col min="6658" max="6659" width="20.7109375" style="121" customWidth="1"/>
    <col min="6660" max="6660" width="25.85546875" style="121" customWidth="1"/>
    <col min="6661" max="6661" width="32" style="121" customWidth="1"/>
    <col min="6662" max="6662" width="20.7109375" style="121" customWidth="1"/>
    <col min="6663" max="6663" width="4.42578125" style="121" customWidth="1"/>
    <col min="6664" max="6665" width="20.7109375" style="121" customWidth="1"/>
    <col min="6666" max="6666" width="25.85546875" style="121" customWidth="1"/>
    <col min="6667" max="6667" width="32" style="121" customWidth="1"/>
    <col min="6668" max="6668" width="20.7109375" style="121" customWidth="1"/>
    <col min="6669" max="6669" width="1.5703125" style="121" customWidth="1"/>
    <col min="6670" max="6672" width="20.7109375" style="121" customWidth="1"/>
    <col min="6673" max="6673" width="20.5703125" style="121" customWidth="1"/>
    <col min="6674" max="6912" width="9.85546875" style="121"/>
    <col min="6913" max="6913" width="16.42578125" style="121" customWidth="1"/>
    <col min="6914" max="6915" width="20.7109375" style="121" customWidth="1"/>
    <col min="6916" max="6916" width="25.85546875" style="121" customWidth="1"/>
    <col min="6917" max="6917" width="32" style="121" customWidth="1"/>
    <col min="6918" max="6918" width="20.7109375" style="121" customWidth="1"/>
    <col min="6919" max="6919" width="4.42578125" style="121" customWidth="1"/>
    <col min="6920" max="6921" width="20.7109375" style="121" customWidth="1"/>
    <col min="6922" max="6922" width="25.85546875" style="121" customWidth="1"/>
    <col min="6923" max="6923" width="32" style="121" customWidth="1"/>
    <col min="6924" max="6924" width="20.7109375" style="121" customWidth="1"/>
    <col min="6925" max="6925" width="1.5703125" style="121" customWidth="1"/>
    <col min="6926" max="6928" width="20.7109375" style="121" customWidth="1"/>
    <col min="6929" max="6929" width="20.5703125" style="121" customWidth="1"/>
    <col min="6930" max="7168" width="9.85546875" style="121"/>
    <col min="7169" max="7169" width="16.42578125" style="121" customWidth="1"/>
    <col min="7170" max="7171" width="20.7109375" style="121" customWidth="1"/>
    <col min="7172" max="7172" width="25.85546875" style="121" customWidth="1"/>
    <col min="7173" max="7173" width="32" style="121" customWidth="1"/>
    <col min="7174" max="7174" width="20.7109375" style="121" customWidth="1"/>
    <col min="7175" max="7175" width="4.42578125" style="121" customWidth="1"/>
    <col min="7176" max="7177" width="20.7109375" style="121" customWidth="1"/>
    <col min="7178" max="7178" width="25.85546875" style="121" customWidth="1"/>
    <col min="7179" max="7179" width="32" style="121" customWidth="1"/>
    <col min="7180" max="7180" width="20.7109375" style="121" customWidth="1"/>
    <col min="7181" max="7181" width="1.5703125" style="121" customWidth="1"/>
    <col min="7182" max="7184" width="20.7109375" style="121" customWidth="1"/>
    <col min="7185" max="7185" width="20.5703125" style="121" customWidth="1"/>
    <col min="7186" max="7424" width="9.85546875" style="121"/>
    <col min="7425" max="7425" width="16.42578125" style="121" customWidth="1"/>
    <col min="7426" max="7427" width="20.7109375" style="121" customWidth="1"/>
    <col min="7428" max="7428" width="25.85546875" style="121" customWidth="1"/>
    <col min="7429" max="7429" width="32" style="121" customWidth="1"/>
    <col min="7430" max="7430" width="20.7109375" style="121" customWidth="1"/>
    <col min="7431" max="7431" width="4.42578125" style="121" customWidth="1"/>
    <col min="7432" max="7433" width="20.7109375" style="121" customWidth="1"/>
    <col min="7434" max="7434" width="25.85546875" style="121" customWidth="1"/>
    <col min="7435" max="7435" width="32" style="121" customWidth="1"/>
    <col min="7436" max="7436" width="20.7109375" style="121" customWidth="1"/>
    <col min="7437" max="7437" width="1.5703125" style="121" customWidth="1"/>
    <col min="7438" max="7440" width="20.7109375" style="121" customWidth="1"/>
    <col min="7441" max="7441" width="20.5703125" style="121" customWidth="1"/>
    <col min="7442" max="7680" width="9.85546875" style="121"/>
    <col min="7681" max="7681" width="16.42578125" style="121" customWidth="1"/>
    <col min="7682" max="7683" width="20.7109375" style="121" customWidth="1"/>
    <col min="7684" max="7684" width="25.85546875" style="121" customWidth="1"/>
    <col min="7685" max="7685" width="32" style="121" customWidth="1"/>
    <col min="7686" max="7686" width="20.7109375" style="121" customWidth="1"/>
    <col min="7687" max="7687" width="4.42578125" style="121" customWidth="1"/>
    <col min="7688" max="7689" width="20.7109375" style="121" customWidth="1"/>
    <col min="7690" max="7690" width="25.85546875" style="121" customWidth="1"/>
    <col min="7691" max="7691" width="32" style="121" customWidth="1"/>
    <col min="7692" max="7692" width="20.7109375" style="121" customWidth="1"/>
    <col min="7693" max="7693" width="1.5703125" style="121" customWidth="1"/>
    <col min="7694" max="7696" width="20.7109375" style="121" customWidth="1"/>
    <col min="7697" max="7697" width="20.5703125" style="121" customWidth="1"/>
    <col min="7698" max="7936" width="9.85546875" style="121"/>
    <col min="7937" max="7937" width="16.42578125" style="121" customWidth="1"/>
    <col min="7938" max="7939" width="20.7109375" style="121" customWidth="1"/>
    <col min="7940" max="7940" width="25.85546875" style="121" customWidth="1"/>
    <col min="7941" max="7941" width="32" style="121" customWidth="1"/>
    <col min="7942" max="7942" width="20.7109375" style="121" customWidth="1"/>
    <col min="7943" max="7943" width="4.42578125" style="121" customWidth="1"/>
    <col min="7944" max="7945" width="20.7109375" style="121" customWidth="1"/>
    <col min="7946" max="7946" width="25.85546875" style="121" customWidth="1"/>
    <col min="7947" max="7947" width="32" style="121" customWidth="1"/>
    <col min="7948" max="7948" width="20.7109375" style="121" customWidth="1"/>
    <col min="7949" max="7949" width="1.5703125" style="121" customWidth="1"/>
    <col min="7950" max="7952" width="20.7109375" style="121" customWidth="1"/>
    <col min="7953" max="7953" width="20.5703125" style="121" customWidth="1"/>
    <col min="7954" max="8192" width="9.85546875" style="121"/>
    <col min="8193" max="8193" width="16.42578125" style="121" customWidth="1"/>
    <col min="8194" max="8195" width="20.7109375" style="121" customWidth="1"/>
    <col min="8196" max="8196" width="25.85546875" style="121" customWidth="1"/>
    <col min="8197" max="8197" width="32" style="121" customWidth="1"/>
    <col min="8198" max="8198" width="20.7109375" style="121" customWidth="1"/>
    <col min="8199" max="8199" width="4.42578125" style="121" customWidth="1"/>
    <col min="8200" max="8201" width="20.7109375" style="121" customWidth="1"/>
    <col min="8202" max="8202" width="25.85546875" style="121" customWidth="1"/>
    <col min="8203" max="8203" width="32" style="121" customWidth="1"/>
    <col min="8204" max="8204" width="20.7109375" style="121" customWidth="1"/>
    <col min="8205" max="8205" width="1.5703125" style="121" customWidth="1"/>
    <col min="8206" max="8208" width="20.7109375" style="121" customWidth="1"/>
    <col min="8209" max="8209" width="20.5703125" style="121" customWidth="1"/>
    <col min="8210" max="8448" width="9.85546875" style="121"/>
    <col min="8449" max="8449" width="16.42578125" style="121" customWidth="1"/>
    <col min="8450" max="8451" width="20.7109375" style="121" customWidth="1"/>
    <col min="8452" max="8452" width="25.85546875" style="121" customWidth="1"/>
    <col min="8453" max="8453" width="32" style="121" customWidth="1"/>
    <col min="8454" max="8454" width="20.7109375" style="121" customWidth="1"/>
    <col min="8455" max="8455" width="4.42578125" style="121" customWidth="1"/>
    <col min="8456" max="8457" width="20.7109375" style="121" customWidth="1"/>
    <col min="8458" max="8458" width="25.85546875" style="121" customWidth="1"/>
    <col min="8459" max="8459" width="32" style="121" customWidth="1"/>
    <col min="8460" max="8460" width="20.7109375" style="121" customWidth="1"/>
    <col min="8461" max="8461" width="1.5703125" style="121" customWidth="1"/>
    <col min="8462" max="8464" width="20.7109375" style="121" customWidth="1"/>
    <col min="8465" max="8465" width="20.5703125" style="121" customWidth="1"/>
    <col min="8466" max="8704" width="9.85546875" style="121"/>
    <col min="8705" max="8705" width="16.42578125" style="121" customWidth="1"/>
    <col min="8706" max="8707" width="20.7109375" style="121" customWidth="1"/>
    <col min="8708" max="8708" width="25.85546875" style="121" customWidth="1"/>
    <col min="8709" max="8709" width="32" style="121" customWidth="1"/>
    <col min="8710" max="8710" width="20.7109375" style="121" customWidth="1"/>
    <col min="8711" max="8711" width="4.42578125" style="121" customWidth="1"/>
    <col min="8712" max="8713" width="20.7109375" style="121" customWidth="1"/>
    <col min="8714" max="8714" width="25.85546875" style="121" customWidth="1"/>
    <col min="8715" max="8715" width="32" style="121" customWidth="1"/>
    <col min="8716" max="8716" width="20.7109375" style="121" customWidth="1"/>
    <col min="8717" max="8717" width="1.5703125" style="121" customWidth="1"/>
    <col min="8718" max="8720" width="20.7109375" style="121" customWidth="1"/>
    <col min="8721" max="8721" width="20.5703125" style="121" customWidth="1"/>
    <col min="8722" max="8960" width="9.85546875" style="121"/>
    <col min="8961" max="8961" width="16.42578125" style="121" customWidth="1"/>
    <col min="8962" max="8963" width="20.7109375" style="121" customWidth="1"/>
    <col min="8964" max="8964" width="25.85546875" style="121" customWidth="1"/>
    <col min="8965" max="8965" width="32" style="121" customWidth="1"/>
    <col min="8966" max="8966" width="20.7109375" style="121" customWidth="1"/>
    <col min="8967" max="8967" width="4.42578125" style="121" customWidth="1"/>
    <col min="8968" max="8969" width="20.7109375" style="121" customWidth="1"/>
    <col min="8970" max="8970" width="25.85546875" style="121" customWidth="1"/>
    <col min="8971" max="8971" width="32" style="121" customWidth="1"/>
    <col min="8972" max="8972" width="20.7109375" style="121" customWidth="1"/>
    <col min="8973" max="8973" width="1.5703125" style="121" customWidth="1"/>
    <col min="8974" max="8976" width="20.7109375" style="121" customWidth="1"/>
    <col min="8977" max="8977" width="20.5703125" style="121" customWidth="1"/>
    <col min="8978" max="9216" width="9.85546875" style="121"/>
    <col min="9217" max="9217" width="16.42578125" style="121" customWidth="1"/>
    <col min="9218" max="9219" width="20.7109375" style="121" customWidth="1"/>
    <col min="9220" max="9220" width="25.85546875" style="121" customWidth="1"/>
    <col min="9221" max="9221" width="32" style="121" customWidth="1"/>
    <col min="9222" max="9222" width="20.7109375" style="121" customWidth="1"/>
    <col min="9223" max="9223" width="4.42578125" style="121" customWidth="1"/>
    <col min="9224" max="9225" width="20.7109375" style="121" customWidth="1"/>
    <col min="9226" max="9226" width="25.85546875" style="121" customWidth="1"/>
    <col min="9227" max="9227" width="32" style="121" customWidth="1"/>
    <col min="9228" max="9228" width="20.7109375" style="121" customWidth="1"/>
    <col min="9229" max="9229" width="1.5703125" style="121" customWidth="1"/>
    <col min="9230" max="9232" width="20.7109375" style="121" customWidth="1"/>
    <col min="9233" max="9233" width="20.5703125" style="121" customWidth="1"/>
    <col min="9234" max="9472" width="9.85546875" style="121"/>
    <col min="9473" max="9473" width="16.42578125" style="121" customWidth="1"/>
    <col min="9474" max="9475" width="20.7109375" style="121" customWidth="1"/>
    <col min="9476" max="9476" width="25.85546875" style="121" customWidth="1"/>
    <col min="9477" max="9477" width="32" style="121" customWidth="1"/>
    <col min="9478" max="9478" width="20.7109375" style="121" customWidth="1"/>
    <col min="9479" max="9479" width="4.42578125" style="121" customWidth="1"/>
    <col min="9480" max="9481" width="20.7109375" style="121" customWidth="1"/>
    <col min="9482" max="9482" width="25.85546875" style="121" customWidth="1"/>
    <col min="9483" max="9483" width="32" style="121" customWidth="1"/>
    <col min="9484" max="9484" width="20.7109375" style="121" customWidth="1"/>
    <col min="9485" max="9485" width="1.5703125" style="121" customWidth="1"/>
    <col min="9486" max="9488" width="20.7109375" style="121" customWidth="1"/>
    <col min="9489" max="9489" width="20.5703125" style="121" customWidth="1"/>
    <col min="9490" max="9728" width="9.85546875" style="121"/>
    <col min="9729" max="9729" width="16.42578125" style="121" customWidth="1"/>
    <col min="9730" max="9731" width="20.7109375" style="121" customWidth="1"/>
    <col min="9732" max="9732" width="25.85546875" style="121" customWidth="1"/>
    <col min="9733" max="9733" width="32" style="121" customWidth="1"/>
    <col min="9734" max="9734" width="20.7109375" style="121" customWidth="1"/>
    <col min="9735" max="9735" width="4.42578125" style="121" customWidth="1"/>
    <col min="9736" max="9737" width="20.7109375" style="121" customWidth="1"/>
    <col min="9738" max="9738" width="25.85546875" style="121" customWidth="1"/>
    <col min="9739" max="9739" width="32" style="121" customWidth="1"/>
    <col min="9740" max="9740" width="20.7109375" style="121" customWidth="1"/>
    <col min="9741" max="9741" width="1.5703125" style="121" customWidth="1"/>
    <col min="9742" max="9744" width="20.7109375" style="121" customWidth="1"/>
    <col min="9745" max="9745" width="20.5703125" style="121" customWidth="1"/>
    <col min="9746" max="9984" width="9.85546875" style="121"/>
    <col min="9985" max="9985" width="16.42578125" style="121" customWidth="1"/>
    <col min="9986" max="9987" width="20.7109375" style="121" customWidth="1"/>
    <col min="9988" max="9988" width="25.85546875" style="121" customWidth="1"/>
    <col min="9989" max="9989" width="32" style="121" customWidth="1"/>
    <col min="9990" max="9990" width="20.7109375" style="121" customWidth="1"/>
    <col min="9991" max="9991" width="4.42578125" style="121" customWidth="1"/>
    <col min="9992" max="9993" width="20.7109375" style="121" customWidth="1"/>
    <col min="9994" max="9994" width="25.85546875" style="121" customWidth="1"/>
    <col min="9995" max="9995" width="32" style="121" customWidth="1"/>
    <col min="9996" max="9996" width="20.7109375" style="121" customWidth="1"/>
    <col min="9997" max="9997" width="1.5703125" style="121" customWidth="1"/>
    <col min="9998" max="10000" width="20.7109375" style="121" customWidth="1"/>
    <col min="10001" max="10001" width="20.5703125" style="121" customWidth="1"/>
    <col min="10002" max="10240" width="9.85546875" style="121"/>
    <col min="10241" max="10241" width="16.42578125" style="121" customWidth="1"/>
    <col min="10242" max="10243" width="20.7109375" style="121" customWidth="1"/>
    <col min="10244" max="10244" width="25.85546875" style="121" customWidth="1"/>
    <col min="10245" max="10245" width="32" style="121" customWidth="1"/>
    <col min="10246" max="10246" width="20.7109375" style="121" customWidth="1"/>
    <col min="10247" max="10247" width="4.42578125" style="121" customWidth="1"/>
    <col min="10248" max="10249" width="20.7109375" style="121" customWidth="1"/>
    <col min="10250" max="10250" width="25.85546875" style="121" customWidth="1"/>
    <col min="10251" max="10251" width="32" style="121" customWidth="1"/>
    <col min="10252" max="10252" width="20.7109375" style="121" customWidth="1"/>
    <col min="10253" max="10253" width="1.5703125" style="121" customWidth="1"/>
    <col min="10254" max="10256" width="20.7109375" style="121" customWidth="1"/>
    <col min="10257" max="10257" width="20.5703125" style="121" customWidth="1"/>
    <col min="10258" max="10496" width="9.85546875" style="121"/>
    <col min="10497" max="10497" width="16.42578125" style="121" customWidth="1"/>
    <col min="10498" max="10499" width="20.7109375" style="121" customWidth="1"/>
    <col min="10500" max="10500" width="25.85546875" style="121" customWidth="1"/>
    <col min="10501" max="10501" width="32" style="121" customWidth="1"/>
    <col min="10502" max="10502" width="20.7109375" style="121" customWidth="1"/>
    <col min="10503" max="10503" width="4.42578125" style="121" customWidth="1"/>
    <col min="10504" max="10505" width="20.7109375" style="121" customWidth="1"/>
    <col min="10506" max="10506" width="25.85546875" style="121" customWidth="1"/>
    <col min="10507" max="10507" width="32" style="121" customWidth="1"/>
    <col min="10508" max="10508" width="20.7109375" style="121" customWidth="1"/>
    <col min="10509" max="10509" width="1.5703125" style="121" customWidth="1"/>
    <col min="10510" max="10512" width="20.7109375" style="121" customWidth="1"/>
    <col min="10513" max="10513" width="20.5703125" style="121" customWidth="1"/>
    <col min="10514" max="10752" width="9.85546875" style="121"/>
    <col min="10753" max="10753" width="16.42578125" style="121" customWidth="1"/>
    <col min="10754" max="10755" width="20.7109375" style="121" customWidth="1"/>
    <col min="10756" max="10756" width="25.85546875" style="121" customWidth="1"/>
    <col min="10757" max="10757" width="32" style="121" customWidth="1"/>
    <col min="10758" max="10758" width="20.7109375" style="121" customWidth="1"/>
    <col min="10759" max="10759" width="4.42578125" style="121" customWidth="1"/>
    <col min="10760" max="10761" width="20.7109375" style="121" customWidth="1"/>
    <col min="10762" max="10762" width="25.85546875" style="121" customWidth="1"/>
    <col min="10763" max="10763" width="32" style="121" customWidth="1"/>
    <col min="10764" max="10764" width="20.7109375" style="121" customWidth="1"/>
    <col min="10765" max="10765" width="1.5703125" style="121" customWidth="1"/>
    <col min="10766" max="10768" width="20.7109375" style="121" customWidth="1"/>
    <col min="10769" max="10769" width="20.5703125" style="121" customWidth="1"/>
    <col min="10770" max="11008" width="9.85546875" style="121"/>
    <col min="11009" max="11009" width="16.42578125" style="121" customWidth="1"/>
    <col min="11010" max="11011" width="20.7109375" style="121" customWidth="1"/>
    <col min="11012" max="11012" width="25.85546875" style="121" customWidth="1"/>
    <col min="11013" max="11013" width="32" style="121" customWidth="1"/>
    <col min="11014" max="11014" width="20.7109375" style="121" customWidth="1"/>
    <col min="11015" max="11015" width="4.42578125" style="121" customWidth="1"/>
    <col min="11016" max="11017" width="20.7109375" style="121" customWidth="1"/>
    <col min="11018" max="11018" width="25.85546875" style="121" customWidth="1"/>
    <col min="11019" max="11019" width="32" style="121" customWidth="1"/>
    <col min="11020" max="11020" width="20.7109375" style="121" customWidth="1"/>
    <col min="11021" max="11021" width="1.5703125" style="121" customWidth="1"/>
    <col min="11022" max="11024" width="20.7109375" style="121" customWidth="1"/>
    <col min="11025" max="11025" width="20.5703125" style="121" customWidth="1"/>
    <col min="11026" max="11264" width="9.85546875" style="121"/>
    <col min="11265" max="11265" width="16.42578125" style="121" customWidth="1"/>
    <col min="11266" max="11267" width="20.7109375" style="121" customWidth="1"/>
    <col min="11268" max="11268" width="25.85546875" style="121" customWidth="1"/>
    <col min="11269" max="11269" width="32" style="121" customWidth="1"/>
    <col min="11270" max="11270" width="20.7109375" style="121" customWidth="1"/>
    <col min="11271" max="11271" width="4.42578125" style="121" customWidth="1"/>
    <col min="11272" max="11273" width="20.7109375" style="121" customWidth="1"/>
    <col min="11274" max="11274" width="25.85546875" style="121" customWidth="1"/>
    <col min="11275" max="11275" width="32" style="121" customWidth="1"/>
    <col min="11276" max="11276" width="20.7109375" style="121" customWidth="1"/>
    <col min="11277" max="11277" width="1.5703125" style="121" customWidth="1"/>
    <col min="11278" max="11280" width="20.7109375" style="121" customWidth="1"/>
    <col min="11281" max="11281" width="20.5703125" style="121" customWidth="1"/>
    <col min="11282" max="11520" width="9.85546875" style="121"/>
    <col min="11521" max="11521" width="16.42578125" style="121" customWidth="1"/>
    <col min="11522" max="11523" width="20.7109375" style="121" customWidth="1"/>
    <col min="11524" max="11524" width="25.85546875" style="121" customWidth="1"/>
    <col min="11525" max="11525" width="32" style="121" customWidth="1"/>
    <col min="11526" max="11526" width="20.7109375" style="121" customWidth="1"/>
    <col min="11527" max="11527" width="4.42578125" style="121" customWidth="1"/>
    <col min="11528" max="11529" width="20.7109375" style="121" customWidth="1"/>
    <col min="11530" max="11530" width="25.85546875" style="121" customWidth="1"/>
    <col min="11531" max="11531" width="32" style="121" customWidth="1"/>
    <col min="11532" max="11532" width="20.7109375" style="121" customWidth="1"/>
    <col min="11533" max="11533" width="1.5703125" style="121" customWidth="1"/>
    <col min="11534" max="11536" width="20.7109375" style="121" customWidth="1"/>
    <col min="11537" max="11537" width="20.5703125" style="121" customWidth="1"/>
    <col min="11538" max="11776" width="9.85546875" style="121"/>
    <col min="11777" max="11777" width="16.42578125" style="121" customWidth="1"/>
    <col min="11778" max="11779" width="20.7109375" style="121" customWidth="1"/>
    <col min="11780" max="11780" width="25.85546875" style="121" customWidth="1"/>
    <col min="11781" max="11781" width="32" style="121" customWidth="1"/>
    <col min="11782" max="11782" width="20.7109375" style="121" customWidth="1"/>
    <col min="11783" max="11783" width="4.42578125" style="121" customWidth="1"/>
    <col min="11784" max="11785" width="20.7109375" style="121" customWidth="1"/>
    <col min="11786" max="11786" width="25.85546875" style="121" customWidth="1"/>
    <col min="11787" max="11787" width="32" style="121" customWidth="1"/>
    <col min="11788" max="11788" width="20.7109375" style="121" customWidth="1"/>
    <col min="11789" max="11789" width="1.5703125" style="121" customWidth="1"/>
    <col min="11790" max="11792" width="20.7109375" style="121" customWidth="1"/>
    <col min="11793" max="11793" width="20.5703125" style="121" customWidth="1"/>
    <col min="11794" max="12032" width="9.85546875" style="121"/>
    <col min="12033" max="12033" width="16.42578125" style="121" customWidth="1"/>
    <col min="12034" max="12035" width="20.7109375" style="121" customWidth="1"/>
    <col min="12036" max="12036" width="25.85546875" style="121" customWidth="1"/>
    <col min="12037" max="12037" width="32" style="121" customWidth="1"/>
    <col min="12038" max="12038" width="20.7109375" style="121" customWidth="1"/>
    <col min="12039" max="12039" width="4.42578125" style="121" customWidth="1"/>
    <col min="12040" max="12041" width="20.7109375" style="121" customWidth="1"/>
    <col min="12042" max="12042" width="25.85546875" style="121" customWidth="1"/>
    <col min="12043" max="12043" width="32" style="121" customWidth="1"/>
    <col min="12044" max="12044" width="20.7109375" style="121" customWidth="1"/>
    <col min="12045" max="12045" width="1.5703125" style="121" customWidth="1"/>
    <col min="12046" max="12048" width="20.7109375" style="121" customWidth="1"/>
    <col min="12049" max="12049" width="20.5703125" style="121" customWidth="1"/>
    <col min="12050" max="12288" width="9.85546875" style="121"/>
    <col min="12289" max="12289" width="16.42578125" style="121" customWidth="1"/>
    <col min="12290" max="12291" width="20.7109375" style="121" customWidth="1"/>
    <col min="12292" max="12292" width="25.85546875" style="121" customWidth="1"/>
    <col min="12293" max="12293" width="32" style="121" customWidth="1"/>
    <col min="12294" max="12294" width="20.7109375" style="121" customWidth="1"/>
    <col min="12295" max="12295" width="4.42578125" style="121" customWidth="1"/>
    <col min="12296" max="12297" width="20.7109375" style="121" customWidth="1"/>
    <col min="12298" max="12298" width="25.85546875" style="121" customWidth="1"/>
    <col min="12299" max="12299" width="32" style="121" customWidth="1"/>
    <col min="12300" max="12300" width="20.7109375" style="121" customWidth="1"/>
    <col min="12301" max="12301" width="1.5703125" style="121" customWidth="1"/>
    <col min="12302" max="12304" width="20.7109375" style="121" customWidth="1"/>
    <col min="12305" max="12305" width="20.5703125" style="121" customWidth="1"/>
    <col min="12306" max="12544" width="9.85546875" style="121"/>
    <col min="12545" max="12545" width="16.42578125" style="121" customWidth="1"/>
    <col min="12546" max="12547" width="20.7109375" style="121" customWidth="1"/>
    <col min="12548" max="12548" width="25.85546875" style="121" customWidth="1"/>
    <col min="12549" max="12549" width="32" style="121" customWidth="1"/>
    <col min="12550" max="12550" width="20.7109375" style="121" customWidth="1"/>
    <col min="12551" max="12551" width="4.42578125" style="121" customWidth="1"/>
    <col min="12552" max="12553" width="20.7109375" style="121" customWidth="1"/>
    <col min="12554" max="12554" width="25.85546875" style="121" customWidth="1"/>
    <col min="12555" max="12555" width="32" style="121" customWidth="1"/>
    <col min="12556" max="12556" width="20.7109375" style="121" customWidth="1"/>
    <col min="12557" max="12557" width="1.5703125" style="121" customWidth="1"/>
    <col min="12558" max="12560" width="20.7109375" style="121" customWidth="1"/>
    <col min="12561" max="12561" width="20.5703125" style="121" customWidth="1"/>
    <col min="12562" max="12800" width="9.85546875" style="121"/>
    <col min="12801" max="12801" width="16.42578125" style="121" customWidth="1"/>
    <col min="12802" max="12803" width="20.7109375" style="121" customWidth="1"/>
    <col min="12804" max="12804" width="25.85546875" style="121" customWidth="1"/>
    <col min="12805" max="12805" width="32" style="121" customWidth="1"/>
    <col min="12806" max="12806" width="20.7109375" style="121" customWidth="1"/>
    <col min="12807" max="12807" width="4.42578125" style="121" customWidth="1"/>
    <col min="12808" max="12809" width="20.7109375" style="121" customWidth="1"/>
    <col min="12810" max="12810" width="25.85546875" style="121" customWidth="1"/>
    <col min="12811" max="12811" width="32" style="121" customWidth="1"/>
    <col min="12812" max="12812" width="20.7109375" style="121" customWidth="1"/>
    <col min="12813" max="12813" width="1.5703125" style="121" customWidth="1"/>
    <col min="12814" max="12816" width="20.7109375" style="121" customWidth="1"/>
    <col min="12817" max="12817" width="20.5703125" style="121" customWidth="1"/>
    <col min="12818" max="13056" width="9.85546875" style="121"/>
    <col min="13057" max="13057" width="16.42578125" style="121" customWidth="1"/>
    <col min="13058" max="13059" width="20.7109375" style="121" customWidth="1"/>
    <col min="13060" max="13060" width="25.85546875" style="121" customWidth="1"/>
    <col min="13061" max="13061" width="32" style="121" customWidth="1"/>
    <col min="13062" max="13062" width="20.7109375" style="121" customWidth="1"/>
    <col min="13063" max="13063" width="4.42578125" style="121" customWidth="1"/>
    <col min="13064" max="13065" width="20.7109375" style="121" customWidth="1"/>
    <col min="13066" max="13066" width="25.85546875" style="121" customWidth="1"/>
    <col min="13067" max="13067" width="32" style="121" customWidth="1"/>
    <col min="13068" max="13068" width="20.7109375" style="121" customWidth="1"/>
    <col min="13069" max="13069" width="1.5703125" style="121" customWidth="1"/>
    <col min="13070" max="13072" width="20.7109375" style="121" customWidth="1"/>
    <col min="13073" max="13073" width="20.5703125" style="121" customWidth="1"/>
    <col min="13074" max="13312" width="9.85546875" style="121"/>
    <col min="13313" max="13313" width="16.42578125" style="121" customWidth="1"/>
    <col min="13314" max="13315" width="20.7109375" style="121" customWidth="1"/>
    <col min="13316" max="13316" width="25.85546875" style="121" customWidth="1"/>
    <col min="13317" max="13317" width="32" style="121" customWidth="1"/>
    <col min="13318" max="13318" width="20.7109375" style="121" customWidth="1"/>
    <col min="13319" max="13319" width="4.42578125" style="121" customWidth="1"/>
    <col min="13320" max="13321" width="20.7109375" style="121" customWidth="1"/>
    <col min="13322" max="13322" width="25.85546875" style="121" customWidth="1"/>
    <col min="13323" max="13323" width="32" style="121" customWidth="1"/>
    <col min="13324" max="13324" width="20.7109375" style="121" customWidth="1"/>
    <col min="13325" max="13325" width="1.5703125" style="121" customWidth="1"/>
    <col min="13326" max="13328" width="20.7109375" style="121" customWidth="1"/>
    <col min="13329" max="13329" width="20.5703125" style="121" customWidth="1"/>
    <col min="13330" max="13568" width="9.85546875" style="121"/>
    <col min="13569" max="13569" width="16.42578125" style="121" customWidth="1"/>
    <col min="13570" max="13571" width="20.7109375" style="121" customWidth="1"/>
    <col min="13572" max="13572" width="25.85546875" style="121" customWidth="1"/>
    <col min="13573" max="13573" width="32" style="121" customWidth="1"/>
    <col min="13574" max="13574" width="20.7109375" style="121" customWidth="1"/>
    <col min="13575" max="13575" width="4.42578125" style="121" customWidth="1"/>
    <col min="13576" max="13577" width="20.7109375" style="121" customWidth="1"/>
    <col min="13578" max="13578" width="25.85546875" style="121" customWidth="1"/>
    <col min="13579" max="13579" width="32" style="121" customWidth="1"/>
    <col min="13580" max="13580" width="20.7109375" style="121" customWidth="1"/>
    <col min="13581" max="13581" width="1.5703125" style="121" customWidth="1"/>
    <col min="13582" max="13584" width="20.7109375" style="121" customWidth="1"/>
    <col min="13585" max="13585" width="20.5703125" style="121" customWidth="1"/>
    <col min="13586" max="13824" width="9.85546875" style="121"/>
    <col min="13825" max="13825" width="16.42578125" style="121" customWidth="1"/>
    <col min="13826" max="13827" width="20.7109375" style="121" customWidth="1"/>
    <col min="13828" max="13828" width="25.85546875" style="121" customWidth="1"/>
    <col min="13829" max="13829" width="32" style="121" customWidth="1"/>
    <col min="13830" max="13830" width="20.7109375" style="121" customWidth="1"/>
    <col min="13831" max="13831" width="4.42578125" style="121" customWidth="1"/>
    <col min="13832" max="13833" width="20.7109375" style="121" customWidth="1"/>
    <col min="13834" max="13834" width="25.85546875" style="121" customWidth="1"/>
    <col min="13835" max="13835" width="32" style="121" customWidth="1"/>
    <col min="13836" max="13836" width="20.7109375" style="121" customWidth="1"/>
    <col min="13837" max="13837" width="1.5703125" style="121" customWidth="1"/>
    <col min="13838" max="13840" width="20.7109375" style="121" customWidth="1"/>
    <col min="13841" max="13841" width="20.5703125" style="121" customWidth="1"/>
    <col min="13842" max="14080" width="9.85546875" style="121"/>
    <col min="14081" max="14081" width="16.42578125" style="121" customWidth="1"/>
    <col min="14082" max="14083" width="20.7109375" style="121" customWidth="1"/>
    <col min="14084" max="14084" width="25.85546875" style="121" customWidth="1"/>
    <col min="14085" max="14085" width="32" style="121" customWidth="1"/>
    <col min="14086" max="14086" width="20.7109375" style="121" customWidth="1"/>
    <col min="14087" max="14087" width="4.42578125" style="121" customWidth="1"/>
    <col min="14088" max="14089" width="20.7109375" style="121" customWidth="1"/>
    <col min="14090" max="14090" width="25.85546875" style="121" customWidth="1"/>
    <col min="14091" max="14091" width="32" style="121" customWidth="1"/>
    <col min="14092" max="14092" width="20.7109375" style="121" customWidth="1"/>
    <col min="14093" max="14093" width="1.5703125" style="121" customWidth="1"/>
    <col min="14094" max="14096" width="20.7109375" style="121" customWidth="1"/>
    <col min="14097" max="14097" width="20.5703125" style="121" customWidth="1"/>
    <col min="14098" max="14336" width="9.85546875" style="121"/>
    <col min="14337" max="14337" width="16.42578125" style="121" customWidth="1"/>
    <col min="14338" max="14339" width="20.7109375" style="121" customWidth="1"/>
    <col min="14340" max="14340" width="25.85546875" style="121" customWidth="1"/>
    <col min="14341" max="14341" width="32" style="121" customWidth="1"/>
    <col min="14342" max="14342" width="20.7109375" style="121" customWidth="1"/>
    <col min="14343" max="14343" width="4.42578125" style="121" customWidth="1"/>
    <col min="14344" max="14345" width="20.7109375" style="121" customWidth="1"/>
    <col min="14346" max="14346" width="25.85546875" style="121" customWidth="1"/>
    <col min="14347" max="14347" width="32" style="121" customWidth="1"/>
    <col min="14348" max="14348" width="20.7109375" style="121" customWidth="1"/>
    <col min="14349" max="14349" width="1.5703125" style="121" customWidth="1"/>
    <col min="14350" max="14352" width="20.7109375" style="121" customWidth="1"/>
    <col min="14353" max="14353" width="20.5703125" style="121" customWidth="1"/>
    <col min="14354" max="14592" width="9.85546875" style="121"/>
    <col min="14593" max="14593" width="16.42578125" style="121" customWidth="1"/>
    <col min="14594" max="14595" width="20.7109375" style="121" customWidth="1"/>
    <col min="14596" max="14596" width="25.85546875" style="121" customWidth="1"/>
    <col min="14597" max="14597" width="32" style="121" customWidth="1"/>
    <col min="14598" max="14598" width="20.7109375" style="121" customWidth="1"/>
    <col min="14599" max="14599" width="4.42578125" style="121" customWidth="1"/>
    <col min="14600" max="14601" width="20.7109375" style="121" customWidth="1"/>
    <col min="14602" max="14602" width="25.85546875" style="121" customWidth="1"/>
    <col min="14603" max="14603" width="32" style="121" customWidth="1"/>
    <col min="14604" max="14604" width="20.7109375" style="121" customWidth="1"/>
    <col min="14605" max="14605" width="1.5703125" style="121" customWidth="1"/>
    <col min="14606" max="14608" width="20.7109375" style="121" customWidth="1"/>
    <col min="14609" max="14609" width="20.5703125" style="121" customWidth="1"/>
    <col min="14610" max="14848" width="9.85546875" style="121"/>
    <col min="14849" max="14849" width="16.42578125" style="121" customWidth="1"/>
    <col min="14850" max="14851" width="20.7109375" style="121" customWidth="1"/>
    <col min="14852" max="14852" width="25.85546875" style="121" customWidth="1"/>
    <col min="14853" max="14853" width="32" style="121" customWidth="1"/>
    <col min="14854" max="14854" width="20.7109375" style="121" customWidth="1"/>
    <col min="14855" max="14855" width="4.42578125" style="121" customWidth="1"/>
    <col min="14856" max="14857" width="20.7109375" style="121" customWidth="1"/>
    <col min="14858" max="14858" width="25.85546875" style="121" customWidth="1"/>
    <col min="14859" max="14859" width="32" style="121" customWidth="1"/>
    <col min="14860" max="14860" width="20.7109375" style="121" customWidth="1"/>
    <col min="14861" max="14861" width="1.5703125" style="121" customWidth="1"/>
    <col min="14862" max="14864" width="20.7109375" style="121" customWidth="1"/>
    <col min="14865" max="14865" width="20.5703125" style="121" customWidth="1"/>
    <col min="14866" max="15104" width="9.85546875" style="121"/>
    <col min="15105" max="15105" width="16.42578125" style="121" customWidth="1"/>
    <col min="15106" max="15107" width="20.7109375" style="121" customWidth="1"/>
    <col min="15108" max="15108" width="25.85546875" style="121" customWidth="1"/>
    <col min="15109" max="15109" width="32" style="121" customWidth="1"/>
    <col min="15110" max="15110" width="20.7109375" style="121" customWidth="1"/>
    <col min="15111" max="15111" width="4.42578125" style="121" customWidth="1"/>
    <col min="15112" max="15113" width="20.7109375" style="121" customWidth="1"/>
    <col min="15114" max="15114" width="25.85546875" style="121" customWidth="1"/>
    <col min="15115" max="15115" width="32" style="121" customWidth="1"/>
    <col min="15116" max="15116" width="20.7109375" style="121" customWidth="1"/>
    <col min="15117" max="15117" width="1.5703125" style="121" customWidth="1"/>
    <col min="15118" max="15120" width="20.7109375" style="121" customWidth="1"/>
    <col min="15121" max="15121" width="20.5703125" style="121" customWidth="1"/>
    <col min="15122" max="15360" width="9.85546875" style="121"/>
    <col min="15361" max="15361" width="16.42578125" style="121" customWidth="1"/>
    <col min="15362" max="15363" width="20.7109375" style="121" customWidth="1"/>
    <col min="15364" max="15364" width="25.85546875" style="121" customWidth="1"/>
    <col min="15365" max="15365" width="32" style="121" customWidth="1"/>
    <col min="15366" max="15366" width="20.7109375" style="121" customWidth="1"/>
    <col min="15367" max="15367" width="4.42578125" style="121" customWidth="1"/>
    <col min="15368" max="15369" width="20.7109375" style="121" customWidth="1"/>
    <col min="15370" max="15370" width="25.85546875" style="121" customWidth="1"/>
    <col min="15371" max="15371" width="32" style="121" customWidth="1"/>
    <col min="15372" max="15372" width="20.7109375" style="121" customWidth="1"/>
    <col min="15373" max="15373" width="1.5703125" style="121" customWidth="1"/>
    <col min="15374" max="15376" width="20.7109375" style="121" customWidth="1"/>
    <col min="15377" max="15377" width="20.5703125" style="121" customWidth="1"/>
    <col min="15378" max="15616" width="9.85546875" style="121"/>
    <col min="15617" max="15617" width="16.42578125" style="121" customWidth="1"/>
    <col min="15618" max="15619" width="20.7109375" style="121" customWidth="1"/>
    <col min="15620" max="15620" width="25.85546875" style="121" customWidth="1"/>
    <col min="15621" max="15621" width="32" style="121" customWidth="1"/>
    <col min="15622" max="15622" width="20.7109375" style="121" customWidth="1"/>
    <col min="15623" max="15623" width="4.42578125" style="121" customWidth="1"/>
    <col min="15624" max="15625" width="20.7109375" style="121" customWidth="1"/>
    <col min="15626" max="15626" width="25.85546875" style="121" customWidth="1"/>
    <col min="15627" max="15627" width="32" style="121" customWidth="1"/>
    <col min="15628" max="15628" width="20.7109375" style="121" customWidth="1"/>
    <col min="15629" max="15629" width="1.5703125" style="121" customWidth="1"/>
    <col min="15630" max="15632" width="20.7109375" style="121" customWidth="1"/>
    <col min="15633" max="15633" width="20.5703125" style="121" customWidth="1"/>
    <col min="15634" max="15872" width="9.85546875" style="121"/>
    <col min="15873" max="15873" width="16.42578125" style="121" customWidth="1"/>
    <col min="15874" max="15875" width="20.7109375" style="121" customWidth="1"/>
    <col min="15876" max="15876" width="25.85546875" style="121" customWidth="1"/>
    <col min="15877" max="15877" width="32" style="121" customWidth="1"/>
    <col min="15878" max="15878" width="20.7109375" style="121" customWidth="1"/>
    <col min="15879" max="15879" width="4.42578125" style="121" customWidth="1"/>
    <col min="15880" max="15881" width="20.7109375" style="121" customWidth="1"/>
    <col min="15882" max="15882" width="25.85546875" style="121" customWidth="1"/>
    <col min="15883" max="15883" width="32" style="121" customWidth="1"/>
    <col min="15884" max="15884" width="20.7109375" style="121" customWidth="1"/>
    <col min="15885" max="15885" width="1.5703125" style="121" customWidth="1"/>
    <col min="15886" max="15888" width="20.7109375" style="121" customWidth="1"/>
    <col min="15889" max="15889" width="20.5703125" style="121" customWidth="1"/>
    <col min="15890" max="16128" width="9.85546875" style="121"/>
    <col min="16129" max="16129" width="16.42578125" style="121" customWidth="1"/>
    <col min="16130" max="16131" width="20.7109375" style="121" customWidth="1"/>
    <col min="16132" max="16132" width="25.85546875" style="121" customWidth="1"/>
    <col min="16133" max="16133" width="32" style="121" customWidth="1"/>
    <col min="16134" max="16134" width="20.7109375" style="121" customWidth="1"/>
    <col min="16135" max="16135" width="4.42578125" style="121" customWidth="1"/>
    <col min="16136" max="16137" width="20.7109375" style="121" customWidth="1"/>
    <col min="16138" max="16138" width="25.85546875" style="121" customWidth="1"/>
    <col min="16139" max="16139" width="32" style="121" customWidth="1"/>
    <col min="16140" max="16140" width="20.7109375" style="121" customWidth="1"/>
    <col min="16141" max="16141" width="1.5703125" style="121" customWidth="1"/>
    <col min="16142" max="16144" width="20.7109375" style="121" customWidth="1"/>
    <col min="16145" max="16145" width="20.5703125" style="121" customWidth="1"/>
    <col min="16146" max="16384" width="9.85546875" style="121"/>
  </cols>
  <sheetData>
    <row r="1" spans="1:17" ht="14.25">
      <c r="A1" s="118" t="s">
        <v>828</v>
      </c>
      <c r="B1" s="119" t="s">
        <v>829</v>
      </c>
      <c r="C1" s="120"/>
      <c r="D1" s="120"/>
      <c r="E1" s="120"/>
      <c r="F1" s="120"/>
      <c r="H1" s="119" t="s">
        <v>829</v>
      </c>
      <c r="I1" s="120"/>
      <c r="J1" s="120"/>
      <c r="K1" s="120"/>
      <c r="L1" s="120"/>
      <c r="M1" s="120"/>
      <c r="N1" s="120"/>
      <c r="O1" s="120"/>
      <c r="P1" s="120"/>
    </row>
    <row r="2" spans="1:17" ht="14.25">
      <c r="A2" s="118" t="s">
        <v>830</v>
      </c>
      <c r="B2" s="118"/>
      <c r="C2" s="120"/>
      <c r="D2" s="120"/>
      <c r="E2" s="120"/>
      <c r="F2" s="120"/>
      <c r="H2" s="118"/>
      <c r="I2" s="120"/>
      <c r="J2" s="120"/>
      <c r="K2" s="120"/>
      <c r="L2" s="120"/>
      <c r="M2" s="120"/>
      <c r="N2" s="120"/>
      <c r="O2" s="120"/>
      <c r="P2" s="120"/>
    </row>
    <row r="3" spans="1:17" ht="14.25">
      <c r="A3" s="122" t="s">
        <v>831</v>
      </c>
      <c r="B3" s="122"/>
      <c r="C3" s="120"/>
      <c r="D3" s="120"/>
      <c r="E3" s="120"/>
      <c r="F3" s="120"/>
      <c r="H3" s="122"/>
      <c r="I3" s="120"/>
      <c r="J3" s="120"/>
      <c r="K3" s="120"/>
      <c r="L3" s="120"/>
      <c r="M3" s="120"/>
      <c r="N3" s="120"/>
      <c r="O3" s="120"/>
      <c r="P3" s="120"/>
    </row>
    <row r="4" spans="1:17" ht="14.25">
      <c r="A4" s="123" t="s">
        <v>832</v>
      </c>
      <c r="B4" s="124"/>
      <c r="C4" s="120"/>
      <c r="D4" s="120"/>
      <c r="E4" s="120"/>
      <c r="F4" s="120"/>
      <c r="H4" s="124"/>
      <c r="I4" s="120"/>
      <c r="J4" s="120"/>
      <c r="K4" s="120"/>
      <c r="L4" s="120"/>
      <c r="M4" s="120"/>
      <c r="N4" s="120"/>
      <c r="O4" s="120"/>
      <c r="P4" s="120"/>
      <c r="Q4" s="120"/>
    </row>
    <row r="5" spans="1:17">
      <c r="A5" s="125" t="s">
        <v>833</v>
      </c>
      <c r="B5" s="125"/>
      <c r="C5" s="125"/>
      <c r="D5" s="125"/>
      <c r="E5" s="125"/>
      <c r="F5" s="125"/>
      <c r="H5" s="125"/>
      <c r="I5" s="125"/>
      <c r="J5" s="125"/>
      <c r="K5" s="125"/>
      <c r="L5" s="125"/>
      <c r="N5" s="125"/>
      <c r="O5" s="125"/>
      <c r="P5" s="125"/>
      <c r="Q5" s="125"/>
    </row>
    <row r="6" spans="1:17">
      <c r="A6" s="127" t="s">
        <v>834</v>
      </c>
      <c r="B6" s="125"/>
      <c r="C6" s="125"/>
      <c r="D6" s="125"/>
      <c r="E6" s="125"/>
      <c r="F6" s="125"/>
      <c r="H6" s="125"/>
      <c r="I6" s="125"/>
      <c r="J6" s="125"/>
      <c r="K6" s="125"/>
      <c r="L6" s="125"/>
      <c r="N6" s="125"/>
      <c r="O6" s="125"/>
      <c r="P6" s="125"/>
      <c r="Q6" s="125"/>
    </row>
    <row r="7" spans="1:17">
      <c r="A7" s="127"/>
      <c r="B7" s="125"/>
      <c r="C7" s="125"/>
      <c r="D7" s="125"/>
      <c r="E7" s="125"/>
      <c r="F7" s="125"/>
      <c r="H7" s="125"/>
      <c r="I7" s="125"/>
      <c r="J7" s="125"/>
      <c r="K7" s="125"/>
      <c r="L7" s="125"/>
      <c r="N7" s="125"/>
      <c r="O7" s="125"/>
      <c r="P7" s="125"/>
      <c r="Q7" s="125"/>
    </row>
    <row r="8" spans="1:17" ht="18" customHeight="1">
      <c r="A8" s="127" t="s">
        <v>835</v>
      </c>
      <c r="B8" s="275" t="s">
        <v>836</v>
      </c>
      <c r="C8" s="275"/>
      <c r="D8" s="129"/>
      <c r="E8" s="129"/>
      <c r="F8" s="125"/>
      <c r="H8" s="275" t="s">
        <v>836</v>
      </c>
      <c r="I8" s="275"/>
      <c r="J8" s="129"/>
      <c r="K8" s="129"/>
      <c r="L8" s="125"/>
      <c r="N8" s="125"/>
      <c r="O8" s="125"/>
      <c r="P8" s="125"/>
      <c r="Q8" s="125"/>
    </row>
    <row r="9" spans="1:17" ht="21.75" customHeight="1">
      <c r="A9" s="125" t="s">
        <v>837</v>
      </c>
      <c r="B9" s="130" t="s">
        <v>838</v>
      </c>
      <c r="C9" s="128" t="s">
        <v>839</v>
      </c>
      <c r="D9" s="128" t="s">
        <v>840</v>
      </c>
      <c r="E9" s="128" t="s">
        <v>841</v>
      </c>
      <c r="F9" s="128" t="s">
        <v>842</v>
      </c>
      <c r="H9" s="130" t="s">
        <v>838</v>
      </c>
      <c r="I9" s="128" t="s">
        <v>839</v>
      </c>
      <c r="J9" s="128" t="s">
        <v>840</v>
      </c>
      <c r="K9" s="128" t="s">
        <v>841</v>
      </c>
      <c r="L9" s="128" t="s">
        <v>842</v>
      </c>
      <c r="N9" s="131" t="s">
        <v>843</v>
      </c>
      <c r="O9" s="131" t="s">
        <v>843</v>
      </c>
      <c r="P9" s="131" t="s">
        <v>843</v>
      </c>
      <c r="Q9" s="131" t="s">
        <v>844</v>
      </c>
    </row>
    <row r="10" spans="1:17" s="135" customFormat="1" ht="170.25" customHeight="1">
      <c r="A10" s="132" t="s">
        <v>845</v>
      </c>
      <c r="B10" s="133" t="s">
        <v>846</v>
      </c>
      <c r="C10" s="133" t="s">
        <v>847</v>
      </c>
      <c r="D10" s="134" t="s">
        <v>848</v>
      </c>
      <c r="E10" s="134" t="s">
        <v>849</v>
      </c>
      <c r="F10" s="133" t="s">
        <v>850</v>
      </c>
      <c r="H10" s="133" t="s">
        <v>846</v>
      </c>
      <c r="I10" s="133" t="s">
        <v>847</v>
      </c>
      <c r="J10" s="134" t="s">
        <v>848</v>
      </c>
      <c r="K10" s="134" t="s">
        <v>849</v>
      </c>
      <c r="L10" s="133" t="s">
        <v>851</v>
      </c>
      <c r="M10" s="136"/>
      <c r="N10" s="134" t="s">
        <v>852</v>
      </c>
      <c r="O10" s="134" t="s">
        <v>853</v>
      </c>
      <c r="P10" s="134" t="s">
        <v>854</v>
      </c>
      <c r="Q10" s="137" t="s">
        <v>855</v>
      </c>
    </row>
    <row r="11" spans="1:17" s="135" customFormat="1" ht="28.5">
      <c r="A11" s="138" t="s">
        <v>856</v>
      </c>
      <c r="B11" s="139" t="s">
        <v>857</v>
      </c>
      <c r="C11" s="140" t="s">
        <v>858</v>
      </c>
      <c r="D11" s="140" t="s">
        <v>859</v>
      </c>
      <c r="E11" s="140" t="s">
        <v>860</v>
      </c>
      <c r="F11" s="140" t="s">
        <v>861</v>
      </c>
      <c r="H11" s="139" t="s">
        <v>862</v>
      </c>
      <c r="I11" s="140" t="s">
        <v>863</v>
      </c>
      <c r="J11" s="140" t="s">
        <v>864</v>
      </c>
      <c r="K11" s="140" t="s">
        <v>865</v>
      </c>
      <c r="L11" s="140" t="s">
        <v>861</v>
      </c>
      <c r="M11" s="136"/>
      <c r="N11" s="140" t="s">
        <v>866</v>
      </c>
      <c r="O11" s="138" t="s">
        <v>867</v>
      </c>
      <c r="P11" s="140" t="s">
        <v>868</v>
      </c>
      <c r="Q11" s="141" t="s">
        <v>869</v>
      </c>
    </row>
    <row r="12" spans="1:17" s="135" customFormat="1" ht="26.25" customHeight="1">
      <c r="A12" s="138"/>
      <c r="B12" s="139"/>
      <c r="C12" s="140"/>
      <c r="D12" s="140"/>
      <c r="E12" s="140"/>
      <c r="F12" s="140"/>
      <c r="H12" s="139"/>
      <c r="I12" s="140"/>
      <c r="J12" s="140"/>
      <c r="K12" s="140"/>
      <c r="L12" s="140"/>
      <c r="M12" s="136"/>
      <c r="N12" s="138"/>
      <c r="O12" s="138"/>
      <c r="P12" s="138"/>
      <c r="Q12" s="141"/>
    </row>
    <row r="13" spans="1:17" s="135" customFormat="1" ht="42" customHeight="1">
      <c r="A13" s="142" t="s">
        <v>870</v>
      </c>
      <c r="B13" s="142" t="s">
        <v>871</v>
      </c>
      <c r="C13" s="142" t="s">
        <v>871</v>
      </c>
      <c r="D13" s="142" t="s">
        <v>872</v>
      </c>
      <c r="E13" s="142" t="s">
        <v>873</v>
      </c>
      <c r="F13" s="142" t="s">
        <v>874</v>
      </c>
      <c r="H13" s="142" t="s">
        <v>871</v>
      </c>
      <c r="I13" s="142" t="s">
        <v>871</v>
      </c>
      <c r="J13" s="142" t="s">
        <v>872</v>
      </c>
      <c r="K13" s="142" t="s">
        <v>873</v>
      </c>
      <c r="L13" s="142" t="s">
        <v>874</v>
      </c>
      <c r="M13" s="136"/>
      <c r="N13" s="142"/>
      <c r="O13" s="142"/>
      <c r="P13" s="142"/>
      <c r="Q13" s="143" t="s">
        <v>875</v>
      </c>
    </row>
    <row r="14" spans="1:17" s="135" customFormat="1" ht="14.25">
      <c r="A14" s="138" t="s">
        <v>876</v>
      </c>
      <c r="B14" s="144">
        <f>96*0.0254*0.4*25</f>
        <v>24.38</v>
      </c>
      <c r="C14" s="144">
        <f>96*0.0254*0.4*25</f>
        <v>24.38</v>
      </c>
      <c r="D14" s="145">
        <f>82*0.0254*0.06*12.5</f>
        <v>1.56</v>
      </c>
      <c r="E14" s="146">
        <v>4.5999999999999996</v>
      </c>
      <c r="F14" s="145">
        <v>4.2</v>
      </c>
      <c r="H14" s="144">
        <f>96*0.0254*0.4*25</f>
        <v>24.38</v>
      </c>
      <c r="I14" s="144">
        <f>96*0.0254*0.4*25</f>
        <v>24.38</v>
      </c>
      <c r="J14" s="145">
        <f>82*0.0254*0.06*12.5</f>
        <v>1.56</v>
      </c>
      <c r="K14" s="146">
        <v>4.5999999999999996</v>
      </c>
      <c r="L14" s="145">
        <v>4.2</v>
      </c>
      <c r="M14" s="136"/>
      <c r="N14" s="147"/>
      <c r="O14" s="147"/>
      <c r="P14" s="147"/>
      <c r="Q14" s="148">
        <f>62*0.0254*0.3*21</f>
        <v>9.92</v>
      </c>
    </row>
    <row r="15" spans="1:17" s="135" customFormat="1" ht="14.25">
      <c r="A15" s="138" t="s">
        <v>877</v>
      </c>
      <c r="B15" s="146">
        <f>(92*1.02+1)*0.0254*1.05</f>
        <v>2.5299999999999998</v>
      </c>
      <c r="C15" s="149">
        <f>27/4*0.0254*1.05*2</f>
        <v>0.36</v>
      </c>
      <c r="D15" s="149">
        <f>(60+2)*0.0254*1.03</f>
        <v>1.62</v>
      </c>
      <c r="E15" s="149">
        <f>(92+80+15*2+0.75*2+69/5*2)*0.0254*1.05</f>
        <v>6.16</v>
      </c>
      <c r="F15" s="149">
        <f>27/4*0.0254*1.05*2</f>
        <v>0.36</v>
      </c>
      <c r="H15" s="146">
        <f>(106*1.02+1)*0.0254*1.05</f>
        <v>2.91</v>
      </c>
      <c r="I15" s="149">
        <f>37/4*0.0254*1.05*2</f>
        <v>0.49</v>
      </c>
      <c r="J15" s="149">
        <f>(78+2)*0.0254*1.03</f>
        <v>2.09</v>
      </c>
      <c r="K15" s="149">
        <f>(108+80+15*2+0.75*2+89/5*2)*0.0254*1.05</f>
        <v>6.8</v>
      </c>
      <c r="L15" s="149">
        <f>27/4*0.0254*1.05*2</f>
        <v>0.36</v>
      </c>
      <c r="M15" s="136"/>
      <c r="N15" s="150"/>
      <c r="O15" s="150"/>
      <c r="P15" s="150"/>
      <c r="Q15" s="151">
        <f>52*0.0254*1.05</f>
        <v>1.39</v>
      </c>
    </row>
    <row r="16" spans="1:17" s="135" customFormat="1" ht="14.25">
      <c r="A16" s="138" t="s">
        <v>878</v>
      </c>
      <c r="B16" s="149">
        <f>B14*B15</f>
        <v>61.68</v>
      </c>
      <c r="C16" s="149">
        <f>C14*C15</f>
        <v>8.7799999999999994</v>
      </c>
      <c r="D16" s="149">
        <f>D14*D15</f>
        <v>2.5299999999999998</v>
      </c>
      <c r="E16" s="149">
        <f>E14*E15</f>
        <v>28.34</v>
      </c>
      <c r="F16" s="149">
        <f>F14*F15</f>
        <v>1.51</v>
      </c>
      <c r="H16" s="149">
        <f>H14*H15</f>
        <v>70.95</v>
      </c>
      <c r="I16" s="149">
        <f>I14*I15</f>
        <v>11.95</v>
      </c>
      <c r="J16" s="149">
        <f>J14*J15</f>
        <v>3.26</v>
      </c>
      <c r="K16" s="149">
        <f>K14*K15</f>
        <v>31.28</v>
      </c>
      <c r="L16" s="149">
        <f>L14*L15</f>
        <v>1.51</v>
      </c>
      <c r="M16" s="136"/>
      <c r="N16" s="149">
        <f>N14*N15</f>
        <v>0</v>
      </c>
      <c r="O16" s="149">
        <f>O14*O15</f>
        <v>0</v>
      </c>
      <c r="P16" s="149">
        <f>P14*P15</f>
        <v>0</v>
      </c>
      <c r="Q16" s="152">
        <f>Q14*Q15</f>
        <v>13.79</v>
      </c>
    </row>
    <row r="17" spans="1:17" s="135" customFormat="1" ht="28.5">
      <c r="A17" s="142" t="s">
        <v>879</v>
      </c>
      <c r="B17" s="142" t="s">
        <v>874</v>
      </c>
      <c r="C17" s="142" t="s">
        <v>874</v>
      </c>
      <c r="D17" s="142" t="s">
        <v>873</v>
      </c>
      <c r="E17" s="142"/>
      <c r="F17" s="142" t="s">
        <v>874</v>
      </c>
      <c r="H17" s="142" t="s">
        <v>874</v>
      </c>
      <c r="I17" s="142" t="s">
        <v>874</v>
      </c>
      <c r="J17" s="142" t="s">
        <v>873</v>
      </c>
      <c r="K17" s="142"/>
      <c r="L17" s="142" t="s">
        <v>874</v>
      </c>
      <c r="M17" s="136"/>
      <c r="N17" s="142"/>
      <c r="O17" s="142"/>
      <c r="P17" s="142"/>
      <c r="Q17" s="153"/>
    </row>
    <row r="18" spans="1:17" s="135" customFormat="1" ht="14.25">
      <c r="A18" s="138" t="s">
        <v>876</v>
      </c>
      <c r="B18" s="145">
        <v>4.2</v>
      </c>
      <c r="C18" s="145">
        <v>4.2</v>
      </c>
      <c r="D18" s="146">
        <v>4.5999999999999996</v>
      </c>
      <c r="E18" s="154"/>
      <c r="F18" s="145">
        <v>4.2</v>
      </c>
      <c r="H18" s="145">
        <v>4.2</v>
      </c>
      <c r="I18" s="145">
        <v>4.2</v>
      </c>
      <c r="J18" s="146">
        <v>4.5999999999999996</v>
      </c>
      <c r="K18" s="154"/>
      <c r="L18" s="145">
        <v>4.2</v>
      </c>
      <c r="M18" s="136"/>
      <c r="N18" s="154"/>
      <c r="O18" s="154"/>
      <c r="P18" s="154"/>
      <c r="Q18" s="148"/>
    </row>
    <row r="19" spans="1:17" s="135" customFormat="1" ht="14.25">
      <c r="A19" s="138" t="s">
        <v>877</v>
      </c>
      <c r="B19" s="155">
        <f>(92*1.02+1)*0.0254*1.03</f>
        <v>2.48</v>
      </c>
      <c r="C19" s="149">
        <f>21/3*0.0254*1.03*2</f>
        <v>0.37</v>
      </c>
      <c r="D19" s="156">
        <f>(60+80*2+8)/46*0.0254*1.05</f>
        <v>0.13</v>
      </c>
      <c r="E19" s="156"/>
      <c r="F19" s="149">
        <f>(35/4)*0.0254*1.03*2</f>
        <v>0.46</v>
      </c>
      <c r="H19" s="155">
        <f>(106*1.02+1)*0.0254*1.03</f>
        <v>2.85</v>
      </c>
      <c r="I19" s="149">
        <f>21/2*0.0254*1.03*2</f>
        <v>0.55000000000000004</v>
      </c>
      <c r="J19" s="156">
        <f>(78+80*2+8)/46*0.0254*1.05</f>
        <v>0.14000000000000001</v>
      </c>
      <c r="K19" s="156"/>
      <c r="L19" s="149">
        <f>(35/4)*0.0254*1.03*2</f>
        <v>0.46</v>
      </c>
      <c r="M19" s="136"/>
      <c r="N19" s="156"/>
      <c r="O19" s="156"/>
      <c r="P19" s="156"/>
      <c r="Q19" s="151"/>
    </row>
    <row r="20" spans="1:17" s="135" customFormat="1" ht="14.25">
      <c r="A20" s="138" t="s">
        <v>878</v>
      </c>
      <c r="B20" s="149">
        <f>B18*B19</f>
        <v>10.42</v>
      </c>
      <c r="C20" s="149">
        <f>C18*C19</f>
        <v>1.55</v>
      </c>
      <c r="D20" s="149">
        <f>D18*D19</f>
        <v>0.6</v>
      </c>
      <c r="E20" s="149">
        <f>E18*E19</f>
        <v>0</v>
      </c>
      <c r="F20" s="149">
        <f>F18*F19</f>
        <v>1.93</v>
      </c>
      <c r="H20" s="149">
        <f>H18*H19</f>
        <v>11.97</v>
      </c>
      <c r="I20" s="149">
        <f>I18*I19</f>
        <v>2.31</v>
      </c>
      <c r="J20" s="149">
        <f>J18*J19</f>
        <v>0.64</v>
      </c>
      <c r="K20" s="149">
        <f>K18*K19</f>
        <v>0</v>
      </c>
      <c r="L20" s="149">
        <f>L18*L19</f>
        <v>1.93</v>
      </c>
      <c r="M20" s="136"/>
      <c r="N20" s="155">
        <f>N18*N19</f>
        <v>0</v>
      </c>
      <c r="O20" s="155">
        <f>O18*O19</f>
        <v>0</v>
      </c>
      <c r="P20" s="155">
        <f>P18*P19</f>
        <v>0</v>
      </c>
      <c r="Q20" s="152"/>
    </row>
    <row r="21" spans="1:17" s="135" customFormat="1" ht="14.25">
      <c r="A21" s="142" t="s">
        <v>880</v>
      </c>
      <c r="B21" s="142"/>
      <c r="C21" s="142"/>
      <c r="D21" s="157"/>
      <c r="E21" s="157"/>
      <c r="F21" s="142"/>
      <c r="H21" s="142"/>
      <c r="I21" s="142"/>
      <c r="J21" s="157"/>
      <c r="K21" s="157"/>
      <c r="L21" s="142"/>
      <c r="M21" s="136"/>
      <c r="N21" s="142"/>
      <c r="O21" s="142"/>
      <c r="P21" s="142"/>
      <c r="Q21" s="153"/>
    </row>
    <row r="22" spans="1:17" s="135" customFormat="1" ht="14.25">
      <c r="A22" s="138" t="s">
        <v>876</v>
      </c>
      <c r="B22" s="154"/>
      <c r="C22" s="154"/>
      <c r="D22" s="145"/>
      <c r="E22" s="145"/>
      <c r="F22" s="154"/>
      <c r="H22" s="154"/>
      <c r="I22" s="154"/>
      <c r="J22" s="145"/>
      <c r="K22" s="145"/>
      <c r="L22" s="154"/>
      <c r="M22" s="136"/>
      <c r="N22" s="154"/>
      <c r="O22" s="154"/>
      <c r="P22" s="154"/>
      <c r="Q22" s="158"/>
    </row>
    <row r="23" spans="1:17" s="135" customFormat="1" ht="14.25">
      <c r="A23" s="138" t="s">
        <v>877</v>
      </c>
      <c r="B23" s="156"/>
      <c r="C23" s="156"/>
      <c r="D23" s="149"/>
      <c r="E23" s="149"/>
      <c r="F23" s="156"/>
      <c r="H23" s="156"/>
      <c r="I23" s="156"/>
      <c r="J23" s="149"/>
      <c r="K23" s="149"/>
      <c r="L23" s="156"/>
      <c r="M23" s="136"/>
      <c r="N23" s="156"/>
      <c r="O23" s="156"/>
      <c r="P23" s="156"/>
      <c r="Q23" s="159"/>
    </row>
    <row r="24" spans="1:17" s="135" customFormat="1" ht="14.25">
      <c r="A24" s="138" t="s">
        <v>878</v>
      </c>
      <c r="B24" s="149">
        <f>B22*B23</f>
        <v>0</v>
      </c>
      <c r="C24" s="149">
        <f>C22*C23</f>
        <v>0</v>
      </c>
      <c r="D24" s="149"/>
      <c r="E24" s="149"/>
      <c r="F24" s="149">
        <f>F22*F23</f>
        <v>0</v>
      </c>
      <c r="H24" s="149">
        <f>H22*H23</f>
        <v>0</v>
      </c>
      <c r="I24" s="149">
        <f>I22*I23</f>
        <v>0</v>
      </c>
      <c r="J24" s="149"/>
      <c r="K24" s="149"/>
      <c r="L24" s="149">
        <f>L22*L23</f>
        <v>0</v>
      </c>
      <c r="M24" s="136"/>
      <c r="N24" s="155">
        <f>N22*N23</f>
        <v>0</v>
      </c>
      <c r="O24" s="155">
        <f>O22*O23</f>
        <v>0</v>
      </c>
      <c r="P24" s="155">
        <f>P22*P23</f>
        <v>0</v>
      </c>
      <c r="Q24" s="152"/>
    </row>
    <row r="25" spans="1:17" s="135" customFormat="1" ht="28.5">
      <c r="A25" s="142" t="s">
        <v>881</v>
      </c>
      <c r="B25" s="142"/>
      <c r="C25" s="142"/>
      <c r="D25" s="142"/>
      <c r="E25" s="142"/>
      <c r="F25" s="142"/>
      <c r="H25" s="142"/>
      <c r="I25" s="142"/>
      <c r="J25" s="142"/>
      <c r="K25" s="142"/>
      <c r="L25" s="142"/>
      <c r="M25" s="136"/>
      <c r="N25" s="142" t="s">
        <v>871</v>
      </c>
      <c r="O25" s="142" t="s">
        <v>882</v>
      </c>
      <c r="P25" s="142" t="s">
        <v>882</v>
      </c>
      <c r="Q25" s="157"/>
    </row>
    <row r="26" spans="1:17" s="135" customFormat="1" ht="14.25">
      <c r="A26" s="138" t="s">
        <v>876</v>
      </c>
      <c r="B26" s="150"/>
      <c r="C26" s="150"/>
      <c r="D26" s="150"/>
      <c r="E26" s="150"/>
      <c r="F26" s="150"/>
      <c r="H26" s="150"/>
      <c r="I26" s="150"/>
      <c r="J26" s="150"/>
      <c r="K26" s="150"/>
      <c r="L26" s="150"/>
      <c r="M26" s="136"/>
      <c r="N26" s="144">
        <f>96*0.0254*0.4*25</f>
        <v>24.38</v>
      </c>
      <c r="O26" s="146">
        <v>4.5999999999999996</v>
      </c>
      <c r="P26" s="146">
        <v>4.5999999999999996</v>
      </c>
      <c r="Q26" s="160"/>
    </row>
    <row r="27" spans="1:17" s="135" customFormat="1" ht="14.25">
      <c r="A27" s="138" t="s">
        <v>877</v>
      </c>
      <c r="B27" s="150"/>
      <c r="C27" s="150"/>
      <c r="D27" s="150"/>
      <c r="E27" s="150"/>
      <c r="F27" s="150"/>
      <c r="H27" s="150"/>
      <c r="I27" s="150"/>
      <c r="J27" s="150"/>
      <c r="K27" s="150"/>
      <c r="L27" s="150"/>
      <c r="M27" s="136"/>
      <c r="N27" s="146">
        <f>19/5*0.0254*1.05</f>
        <v>0.1</v>
      </c>
      <c r="O27" s="146">
        <f>19/5*0.0254*1.05*2</f>
        <v>0.2</v>
      </c>
      <c r="P27" s="146">
        <f>19/5*0.0254*1.05*2</f>
        <v>0.2</v>
      </c>
      <c r="Q27" s="150"/>
    </row>
    <row r="28" spans="1:17" s="135" customFormat="1" ht="14.25">
      <c r="A28" s="138" t="s">
        <v>878</v>
      </c>
      <c r="B28" s="149">
        <f>B26*B27</f>
        <v>0</v>
      </c>
      <c r="C28" s="149">
        <f>C26*C27</f>
        <v>0</v>
      </c>
      <c r="D28" s="149">
        <f>D26*D27</f>
        <v>0</v>
      </c>
      <c r="E28" s="149">
        <f>E26*E27</f>
        <v>0</v>
      </c>
      <c r="F28" s="149">
        <f>F26*F27</f>
        <v>0</v>
      </c>
      <c r="H28" s="149">
        <f>H26*H27</f>
        <v>0</v>
      </c>
      <c r="I28" s="149">
        <f>I26*I27</f>
        <v>0</v>
      </c>
      <c r="J28" s="149">
        <f>J26*J27</f>
        <v>0</v>
      </c>
      <c r="K28" s="149">
        <f>K26*K27</f>
        <v>0</v>
      </c>
      <c r="L28" s="149">
        <f>L26*L27</f>
        <v>0</v>
      </c>
      <c r="M28" s="136"/>
      <c r="N28" s="155">
        <f>N26*N27</f>
        <v>2.44</v>
      </c>
      <c r="O28" s="155">
        <f>O26*O27</f>
        <v>0.92</v>
      </c>
      <c r="P28" s="155">
        <f>P26*P27</f>
        <v>0.92</v>
      </c>
      <c r="Q28" s="149"/>
    </row>
    <row r="29" spans="1:17" s="135" customFormat="1" ht="28.5">
      <c r="A29" s="142" t="s">
        <v>883</v>
      </c>
      <c r="B29" s="142"/>
      <c r="C29" s="142"/>
      <c r="D29" s="161"/>
      <c r="E29" s="161"/>
      <c r="F29" s="142"/>
      <c r="H29" s="142"/>
      <c r="I29" s="142"/>
      <c r="J29" s="161"/>
      <c r="K29" s="161"/>
      <c r="L29" s="142"/>
      <c r="M29" s="136"/>
      <c r="N29" s="142" t="s">
        <v>873</v>
      </c>
      <c r="O29" s="157"/>
      <c r="P29" s="157"/>
      <c r="Q29" s="157"/>
    </row>
    <row r="30" spans="1:17" s="135" customFormat="1" ht="14.25">
      <c r="A30" s="138" t="s">
        <v>876</v>
      </c>
      <c r="B30" s="160"/>
      <c r="C30" s="160"/>
      <c r="D30" s="150"/>
      <c r="E30" s="150"/>
      <c r="F30" s="160"/>
      <c r="H30" s="160"/>
      <c r="I30" s="160"/>
      <c r="J30" s="150"/>
      <c r="K30" s="150"/>
      <c r="L30" s="160"/>
      <c r="M30" s="136"/>
      <c r="N30" s="146">
        <v>4.5999999999999996</v>
      </c>
      <c r="O30" s="160"/>
      <c r="P30" s="160"/>
      <c r="Q30" s="160"/>
    </row>
    <row r="31" spans="1:17" s="135" customFormat="1" ht="14.25">
      <c r="A31" s="138" t="s">
        <v>877</v>
      </c>
      <c r="B31" s="149"/>
      <c r="C31" s="149"/>
      <c r="D31" s="150"/>
      <c r="E31" s="150"/>
      <c r="F31" s="149"/>
      <c r="H31" s="149"/>
      <c r="I31" s="149"/>
      <c r="J31" s="150"/>
      <c r="K31" s="150"/>
      <c r="L31" s="149"/>
      <c r="M31" s="136"/>
      <c r="N31" s="146">
        <f>19/5*0.0254*1.05</f>
        <v>0.1</v>
      </c>
      <c r="O31" s="150"/>
      <c r="P31" s="150"/>
      <c r="Q31" s="150"/>
    </row>
    <row r="32" spans="1:17" s="135" customFormat="1" ht="14.25">
      <c r="A32" s="138" t="s">
        <v>878</v>
      </c>
      <c r="B32" s="149">
        <f>B30*B31</f>
        <v>0</v>
      </c>
      <c r="C32" s="149">
        <f>C30*C31</f>
        <v>0</v>
      </c>
      <c r="D32" s="149">
        <f>D30*D31</f>
        <v>0</v>
      </c>
      <c r="E32" s="149">
        <f>E30*E31</f>
        <v>0</v>
      </c>
      <c r="F32" s="149">
        <f>F30*F31</f>
        <v>0</v>
      </c>
      <c r="H32" s="149">
        <f>H30*H31</f>
        <v>0</v>
      </c>
      <c r="I32" s="149">
        <f>I30*I31</f>
        <v>0</v>
      </c>
      <c r="J32" s="149">
        <f>J30*J31</f>
        <v>0</v>
      </c>
      <c r="K32" s="149">
        <f>K30*K31</f>
        <v>0</v>
      </c>
      <c r="L32" s="149">
        <f>L30*L31</f>
        <v>0</v>
      </c>
      <c r="M32" s="136"/>
      <c r="N32" s="155">
        <f>N30*N31</f>
        <v>0.46</v>
      </c>
      <c r="O32" s="149">
        <f>O30*O31</f>
        <v>0</v>
      </c>
      <c r="P32" s="149">
        <f>P30*P31</f>
        <v>0</v>
      </c>
      <c r="Q32" s="149"/>
    </row>
    <row r="33" spans="1:18" s="135" customFormat="1" ht="14.25">
      <c r="A33" s="142" t="s">
        <v>884</v>
      </c>
      <c r="B33" s="142"/>
      <c r="C33" s="161"/>
      <c r="D33" s="142"/>
      <c r="E33" s="142"/>
      <c r="F33" s="161"/>
      <c r="H33" s="142"/>
      <c r="I33" s="161"/>
      <c r="J33" s="142"/>
      <c r="K33" s="142"/>
      <c r="L33" s="161"/>
      <c r="M33" s="136"/>
      <c r="N33" s="157"/>
      <c r="O33" s="157"/>
      <c r="P33" s="157"/>
      <c r="Q33" s="157"/>
    </row>
    <row r="34" spans="1:18" s="135" customFormat="1" ht="14.25">
      <c r="A34" s="138" t="s">
        <v>876</v>
      </c>
      <c r="B34" s="150"/>
      <c r="C34" s="150"/>
      <c r="D34" s="149"/>
      <c r="E34" s="149"/>
      <c r="F34" s="150"/>
      <c r="H34" s="150"/>
      <c r="I34" s="150"/>
      <c r="J34" s="149"/>
      <c r="K34" s="149"/>
      <c r="L34" s="150"/>
      <c r="M34" s="136"/>
      <c r="N34" s="162"/>
      <c r="O34" s="162"/>
      <c r="P34" s="162"/>
      <c r="Q34" s="162"/>
    </row>
    <row r="35" spans="1:18" s="135" customFormat="1" ht="14.25">
      <c r="A35" s="138" t="s">
        <v>877</v>
      </c>
      <c r="B35" s="149"/>
      <c r="C35" s="156"/>
      <c r="D35" s="150"/>
      <c r="E35" s="150"/>
      <c r="F35" s="156"/>
      <c r="H35" s="149"/>
      <c r="I35" s="156"/>
      <c r="J35" s="150"/>
      <c r="K35" s="150"/>
      <c r="L35" s="156"/>
      <c r="M35" s="136"/>
      <c r="N35" s="163"/>
      <c r="O35" s="163"/>
      <c r="P35" s="163"/>
      <c r="Q35" s="163"/>
    </row>
    <row r="36" spans="1:18" s="135" customFormat="1" ht="14.25">
      <c r="A36" s="138" t="s">
        <v>878</v>
      </c>
      <c r="B36" s="149">
        <f>B34*B35</f>
        <v>0</v>
      </c>
      <c r="C36" s="149">
        <f>C34*C35</f>
        <v>0</v>
      </c>
      <c r="D36" s="149">
        <f>D34*D35</f>
        <v>0</v>
      </c>
      <c r="E36" s="149">
        <f>E34*E35</f>
        <v>0</v>
      </c>
      <c r="F36" s="149">
        <f>F34*F35</f>
        <v>0</v>
      </c>
      <c r="H36" s="149">
        <f>H34*H35</f>
        <v>0</v>
      </c>
      <c r="I36" s="149">
        <f>I34*I35</f>
        <v>0</v>
      </c>
      <c r="J36" s="149">
        <f>J34*J35</f>
        <v>0</v>
      </c>
      <c r="K36" s="149">
        <f>K34*K35</f>
        <v>0</v>
      </c>
      <c r="L36" s="149">
        <f>L34*L35</f>
        <v>0</v>
      </c>
      <c r="M36" s="136"/>
      <c r="N36" s="149"/>
      <c r="O36" s="149"/>
      <c r="P36" s="149"/>
      <c r="Q36" s="149"/>
    </row>
    <row r="37" spans="1:18" s="135" customFormat="1" ht="14.25">
      <c r="A37" s="142" t="s">
        <v>885</v>
      </c>
      <c r="B37" s="161" t="s">
        <v>886</v>
      </c>
      <c r="C37" s="161"/>
      <c r="D37" s="142"/>
      <c r="E37" s="142"/>
      <c r="F37" s="161"/>
      <c r="H37" s="161" t="s">
        <v>886</v>
      </c>
      <c r="I37" s="161"/>
      <c r="J37" s="142"/>
      <c r="K37" s="142"/>
      <c r="L37" s="161"/>
      <c r="M37" s="136"/>
      <c r="N37" s="164" t="s">
        <v>887</v>
      </c>
      <c r="O37" s="164" t="s">
        <v>887</v>
      </c>
      <c r="P37" s="164" t="s">
        <v>887</v>
      </c>
      <c r="Q37" s="164"/>
      <c r="R37" s="136"/>
    </row>
    <row r="38" spans="1:18" s="135" customFormat="1" ht="14.25">
      <c r="A38" s="138" t="s">
        <v>876</v>
      </c>
      <c r="B38" s="150">
        <v>2</v>
      </c>
      <c r="C38" s="150"/>
      <c r="D38" s="149"/>
      <c r="E38" s="149"/>
      <c r="F38" s="150"/>
      <c r="H38" s="150">
        <v>2</v>
      </c>
      <c r="I38" s="150"/>
      <c r="J38" s="149"/>
      <c r="K38" s="149"/>
      <c r="L38" s="150"/>
      <c r="M38" s="136"/>
      <c r="N38" s="150">
        <v>12.5</v>
      </c>
      <c r="O38" s="150">
        <v>12.5</v>
      </c>
      <c r="P38" s="150">
        <v>12.5</v>
      </c>
      <c r="Q38" s="150"/>
      <c r="R38" s="136"/>
    </row>
    <row r="39" spans="1:18" s="135" customFormat="1" ht="14.25">
      <c r="A39" s="138" t="s">
        <v>877</v>
      </c>
      <c r="B39" s="156">
        <v>1</v>
      </c>
      <c r="C39" s="156"/>
      <c r="D39" s="150"/>
      <c r="E39" s="150"/>
      <c r="F39" s="156"/>
      <c r="H39" s="156">
        <v>1</v>
      </c>
      <c r="I39" s="156"/>
      <c r="J39" s="150"/>
      <c r="K39" s="150"/>
      <c r="L39" s="156"/>
      <c r="M39" s="136"/>
      <c r="N39" s="149">
        <f>19*19*0.0254*0.0254*1.03*0.02*2</f>
        <v>0.01</v>
      </c>
      <c r="O39" s="149">
        <f>17*17*0.0254*0.0254*1.03*0.02*2</f>
        <v>0.01</v>
      </c>
      <c r="P39" s="149">
        <f>13*19*0.0254*0.0254*1.03*0.02*2</f>
        <v>0.01</v>
      </c>
      <c r="Q39" s="149"/>
    </row>
    <row r="40" spans="1:18" s="135" customFormat="1" ht="14.25">
      <c r="A40" s="138" t="s">
        <v>878</v>
      </c>
      <c r="B40" s="149">
        <f>B38*B39</f>
        <v>2</v>
      </c>
      <c r="C40" s="149">
        <f>C38*C39</f>
        <v>0</v>
      </c>
      <c r="D40" s="149">
        <f>D38*D39</f>
        <v>0</v>
      </c>
      <c r="E40" s="149">
        <f>E38*E39</f>
        <v>0</v>
      </c>
      <c r="F40" s="149">
        <f>F38*F39</f>
        <v>0</v>
      </c>
      <c r="H40" s="149">
        <f>H38*H39</f>
        <v>2</v>
      </c>
      <c r="I40" s="149">
        <f>I38*I39</f>
        <v>0</v>
      </c>
      <c r="J40" s="149">
        <f>J38*J39</f>
        <v>0</v>
      </c>
      <c r="K40" s="149">
        <f>K38*K39</f>
        <v>0</v>
      </c>
      <c r="L40" s="149">
        <f>L38*L39</f>
        <v>0</v>
      </c>
      <c r="M40" s="136"/>
      <c r="N40" s="149">
        <f>N38*N39</f>
        <v>0.13</v>
      </c>
      <c r="O40" s="149">
        <f>O38*O39</f>
        <v>0.13</v>
      </c>
      <c r="P40" s="149">
        <f>P38*P39</f>
        <v>0.13</v>
      </c>
      <c r="Q40" s="149"/>
    </row>
    <row r="41" spans="1:18" s="135" customFormat="1" ht="14.25">
      <c r="A41" s="142" t="s">
        <v>888</v>
      </c>
      <c r="B41" s="142" t="s">
        <v>889</v>
      </c>
      <c r="C41" s="157"/>
      <c r="D41" s="142"/>
      <c r="E41" s="142"/>
      <c r="F41" s="157"/>
      <c r="H41" s="142" t="s">
        <v>889</v>
      </c>
      <c r="I41" s="157"/>
      <c r="J41" s="142"/>
      <c r="K41" s="142"/>
      <c r="L41" s="157"/>
      <c r="M41" s="136"/>
      <c r="N41" s="142" t="s">
        <v>890</v>
      </c>
      <c r="O41" s="142" t="s">
        <v>890</v>
      </c>
      <c r="P41" s="142" t="s">
        <v>890</v>
      </c>
      <c r="Q41" s="142"/>
    </row>
    <row r="42" spans="1:18" s="135" customFormat="1" ht="14.25">
      <c r="A42" s="138" t="s">
        <v>876</v>
      </c>
      <c r="B42" s="165">
        <v>12.5</v>
      </c>
      <c r="C42" s="166"/>
      <c r="D42" s="149"/>
      <c r="E42" s="149"/>
      <c r="F42" s="166"/>
      <c r="H42" s="165">
        <v>12.5</v>
      </c>
      <c r="I42" s="166"/>
      <c r="J42" s="149"/>
      <c r="K42" s="149"/>
      <c r="L42" s="166"/>
      <c r="M42" s="136"/>
      <c r="N42" s="166">
        <v>9</v>
      </c>
      <c r="O42" s="166">
        <v>9</v>
      </c>
      <c r="P42" s="166">
        <v>9</v>
      </c>
      <c r="Q42" s="166"/>
    </row>
    <row r="43" spans="1:18" s="135" customFormat="1" ht="14.25">
      <c r="A43" s="138" t="s">
        <v>877</v>
      </c>
      <c r="B43" s="146">
        <f>92*92*0.0254*0.0254*1.03*1.03*0.22*1.03</f>
        <v>1.31</v>
      </c>
      <c r="C43" s="166"/>
      <c r="D43" s="150"/>
      <c r="E43" s="150"/>
      <c r="F43" s="166"/>
      <c r="H43" s="146">
        <f>106*92*0.0254*0.0254*1.03*1.03*0.22*1.03</f>
        <v>1.51</v>
      </c>
      <c r="I43" s="166"/>
      <c r="J43" s="150"/>
      <c r="K43" s="150"/>
      <c r="L43" s="166"/>
      <c r="M43" s="136"/>
      <c r="N43" s="166">
        <v>0.4</v>
      </c>
      <c r="O43" s="166">
        <v>0.26</v>
      </c>
      <c r="P43" s="166">
        <v>0.27</v>
      </c>
      <c r="Q43" s="166"/>
    </row>
    <row r="44" spans="1:18" s="135" customFormat="1" ht="14.25">
      <c r="A44" s="138" t="s">
        <v>878</v>
      </c>
      <c r="B44" s="149">
        <f>B42*B43</f>
        <v>16.38</v>
      </c>
      <c r="C44" s="149">
        <f>C42*C43</f>
        <v>0</v>
      </c>
      <c r="D44" s="149">
        <f>D42*D43</f>
        <v>0</v>
      </c>
      <c r="E44" s="149">
        <f>E42*E43</f>
        <v>0</v>
      </c>
      <c r="F44" s="149">
        <f>F42*F43</f>
        <v>0</v>
      </c>
      <c r="H44" s="149">
        <f>H42*H43</f>
        <v>18.88</v>
      </c>
      <c r="I44" s="149">
        <f>I42*I43</f>
        <v>0</v>
      </c>
      <c r="J44" s="149">
        <f>J42*J43</f>
        <v>0</v>
      </c>
      <c r="K44" s="149">
        <f>K42*K43</f>
        <v>0</v>
      </c>
      <c r="L44" s="149">
        <f>L42*L43</f>
        <v>0</v>
      </c>
      <c r="M44" s="136"/>
      <c r="N44" s="149">
        <f>N42*N43</f>
        <v>3.6</v>
      </c>
      <c r="O44" s="149">
        <f>O42*O43</f>
        <v>2.34</v>
      </c>
      <c r="P44" s="149">
        <f>P42*P43</f>
        <v>2.4300000000000002</v>
      </c>
      <c r="Q44" s="149"/>
    </row>
    <row r="45" spans="1:18" s="135" customFormat="1" ht="14.25">
      <c r="A45" s="167" t="s">
        <v>891</v>
      </c>
      <c r="B45" s="168">
        <f>B16+B20+B24+B28+B32+B36+B40+B44</f>
        <v>90.48</v>
      </c>
      <c r="C45" s="168">
        <f>C16+C20+C24+C28+C32+C36+C40+C44</f>
        <v>10.33</v>
      </c>
      <c r="D45" s="168">
        <f>D16+D20+D24+D28+D32+D36+D40+D44</f>
        <v>3.13</v>
      </c>
      <c r="E45" s="168">
        <f>E16+E20+E24+E28+E32+E36+E40+E44</f>
        <v>28.34</v>
      </c>
      <c r="F45" s="168">
        <f>F16+F20+F24+F28+F32+F36+F40+F44</f>
        <v>3.44</v>
      </c>
      <c r="H45" s="168">
        <f>H16+H20+H24+H28+H32+H36+H40+H44</f>
        <v>103.8</v>
      </c>
      <c r="I45" s="168">
        <f>I16+I20+I24+I28+I32+I36+I40+I44</f>
        <v>14.26</v>
      </c>
      <c r="J45" s="168">
        <f>J16+J20+J24+J28+J32+J36+J40+J44</f>
        <v>3.9</v>
      </c>
      <c r="K45" s="168">
        <f>K16+K20+K24+K28+K32+K36+K40+K44</f>
        <v>31.28</v>
      </c>
      <c r="L45" s="168">
        <f>L16+L20+L24+L28+L32+L36+L40+L44</f>
        <v>3.44</v>
      </c>
      <c r="M45" s="136"/>
      <c r="N45" s="168">
        <f>N16+N20+N24+N28+N32+N36+N40+N44</f>
        <v>6.63</v>
      </c>
      <c r="O45" s="168">
        <f>O16+O20+O24+O28+O32+O36+O40+O44</f>
        <v>3.39</v>
      </c>
      <c r="P45" s="168">
        <f>P16+P20+P24+P28+P32+P36+P40+P44</f>
        <v>3.48</v>
      </c>
      <c r="Q45" s="169">
        <f>Q16+Q20+Q24+Q40+Q44</f>
        <v>13.79</v>
      </c>
    </row>
    <row r="46" spans="1:18" s="135" customFormat="1" ht="28.5">
      <c r="A46" s="142" t="s">
        <v>892</v>
      </c>
      <c r="B46" s="157" t="s">
        <v>893</v>
      </c>
      <c r="C46" s="157" t="s">
        <v>893</v>
      </c>
      <c r="D46" s="157" t="s">
        <v>893</v>
      </c>
      <c r="E46" s="157" t="s">
        <v>893</v>
      </c>
      <c r="F46" s="157" t="s">
        <v>894</v>
      </c>
      <c r="H46" s="157" t="s">
        <v>893</v>
      </c>
      <c r="I46" s="157" t="s">
        <v>893</v>
      </c>
      <c r="J46" s="157" t="s">
        <v>893</v>
      </c>
      <c r="K46" s="157" t="s">
        <v>893</v>
      </c>
      <c r="L46" s="157" t="s">
        <v>894</v>
      </c>
      <c r="M46" s="136"/>
      <c r="N46" s="157" t="s">
        <v>894</v>
      </c>
      <c r="O46" s="157" t="s">
        <v>894</v>
      </c>
      <c r="P46" s="157" t="s">
        <v>894</v>
      </c>
      <c r="Q46" s="157" t="s">
        <v>894</v>
      </c>
    </row>
    <row r="47" spans="1:18" s="135" customFormat="1" ht="14.25">
      <c r="A47" s="138" t="s">
        <v>876</v>
      </c>
      <c r="B47" s="166">
        <v>0.34</v>
      </c>
      <c r="C47" s="166">
        <v>0.34</v>
      </c>
      <c r="D47" s="166">
        <v>0.34</v>
      </c>
      <c r="E47" s="166">
        <v>0.34</v>
      </c>
      <c r="F47" s="166">
        <v>0.34</v>
      </c>
      <c r="H47" s="166">
        <v>0.34</v>
      </c>
      <c r="I47" s="166">
        <v>0.34</v>
      </c>
      <c r="J47" s="166">
        <v>0.34</v>
      </c>
      <c r="K47" s="166">
        <v>0.34</v>
      </c>
      <c r="L47" s="166">
        <v>0.34</v>
      </c>
      <c r="M47" s="136"/>
      <c r="N47" s="166">
        <v>0.34</v>
      </c>
      <c r="O47" s="166">
        <v>0.34</v>
      </c>
      <c r="P47" s="166">
        <v>0.34</v>
      </c>
      <c r="Q47" s="166">
        <v>0.34</v>
      </c>
    </row>
    <row r="48" spans="1:18" s="135" customFormat="1" ht="14.25">
      <c r="A48" s="138" t="s">
        <v>877</v>
      </c>
      <c r="B48" s="149">
        <v>1</v>
      </c>
      <c r="C48" s="149">
        <v>1</v>
      </c>
      <c r="D48" s="149">
        <v>1</v>
      </c>
      <c r="E48" s="149">
        <v>4</v>
      </c>
      <c r="F48" s="149">
        <v>2</v>
      </c>
      <c r="H48" s="149">
        <v>1</v>
      </c>
      <c r="I48" s="149">
        <v>1</v>
      </c>
      <c r="J48" s="149">
        <v>1</v>
      </c>
      <c r="K48" s="149">
        <v>4</v>
      </c>
      <c r="L48" s="149">
        <v>2</v>
      </c>
      <c r="M48" s="136"/>
      <c r="N48" s="149">
        <v>2</v>
      </c>
      <c r="O48" s="166">
        <v>2</v>
      </c>
      <c r="P48" s="166">
        <v>2</v>
      </c>
      <c r="Q48" s="170">
        <v>1</v>
      </c>
    </row>
    <row r="49" spans="1:18" s="135" customFormat="1" ht="14.25">
      <c r="A49" s="138" t="s">
        <v>878</v>
      </c>
      <c r="B49" s="149">
        <f>B47*B48</f>
        <v>0.34</v>
      </c>
      <c r="C49" s="149">
        <f>C47*C48</f>
        <v>0.34</v>
      </c>
      <c r="D49" s="149">
        <f>D47*D48</f>
        <v>0.34</v>
      </c>
      <c r="E49" s="149">
        <f>E47*E48</f>
        <v>1.36</v>
      </c>
      <c r="F49" s="149">
        <f>F47*F48</f>
        <v>0.68</v>
      </c>
      <c r="H49" s="149">
        <f>H47*H48</f>
        <v>0.34</v>
      </c>
      <c r="I49" s="149">
        <f>I47*I48</f>
        <v>0.34</v>
      </c>
      <c r="J49" s="149">
        <f>J47*J48</f>
        <v>0.34</v>
      </c>
      <c r="K49" s="149">
        <f>K47*K48</f>
        <v>1.36</v>
      </c>
      <c r="L49" s="149">
        <f>L47*L48</f>
        <v>0.68</v>
      </c>
      <c r="M49" s="136"/>
      <c r="N49" s="149">
        <f>N47*N48</f>
        <v>0.68</v>
      </c>
      <c r="O49" s="149">
        <f>O47*O48</f>
        <v>0.68</v>
      </c>
      <c r="P49" s="149">
        <f>P47*P48</f>
        <v>0.68</v>
      </c>
      <c r="Q49" s="170">
        <f>Q47*Q48</f>
        <v>0.34</v>
      </c>
    </row>
    <row r="50" spans="1:18" s="135" customFormat="1" ht="28.5">
      <c r="A50" s="142" t="s">
        <v>895</v>
      </c>
      <c r="B50" s="157" t="s">
        <v>896</v>
      </c>
      <c r="C50" s="157"/>
      <c r="D50" s="142"/>
      <c r="E50" s="142"/>
      <c r="F50" s="157"/>
      <c r="H50" s="157" t="s">
        <v>896</v>
      </c>
      <c r="I50" s="157"/>
      <c r="J50" s="142"/>
      <c r="K50" s="142"/>
      <c r="L50" s="157"/>
      <c r="M50" s="136"/>
      <c r="N50" s="157"/>
      <c r="O50" s="157" t="s">
        <v>897</v>
      </c>
      <c r="P50" s="157" t="s">
        <v>898</v>
      </c>
      <c r="Q50" s="153"/>
    </row>
    <row r="51" spans="1:18" s="135" customFormat="1" ht="14.25">
      <c r="A51" s="138" t="s">
        <v>876</v>
      </c>
      <c r="B51" s="171">
        <v>7</v>
      </c>
      <c r="C51" s="166"/>
      <c r="D51" s="166"/>
      <c r="E51" s="166"/>
      <c r="F51" s="166"/>
      <c r="H51" s="171">
        <v>7.5</v>
      </c>
      <c r="I51" s="166"/>
      <c r="J51" s="166"/>
      <c r="K51" s="166"/>
      <c r="L51" s="166"/>
      <c r="M51" s="136"/>
      <c r="N51" s="166">
        <v>4</v>
      </c>
      <c r="O51" s="166"/>
      <c r="P51" s="166">
        <v>5</v>
      </c>
      <c r="Q51" s="172"/>
      <c r="R51" s="136"/>
    </row>
    <row r="52" spans="1:18" s="135" customFormat="1" ht="14.25">
      <c r="A52" s="138" t="s">
        <v>877</v>
      </c>
      <c r="B52" s="149">
        <v>1</v>
      </c>
      <c r="C52" s="166"/>
      <c r="D52" s="166"/>
      <c r="E52" s="166"/>
      <c r="F52" s="166"/>
      <c r="H52" s="149">
        <v>1</v>
      </c>
      <c r="I52" s="166"/>
      <c r="J52" s="166"/>
      <c r="K52" s="166"/>
      <c r="L52" s="166"/>
      <c r="M52" s="136"/>
      <c r="N52" s="166"/>
      <c r="O52" s="166">
        <v>1</v>
      </c>
      <c r="P52" s="166">
        <v>1</v>
      </c>
      <c r="Q52" s="170"/>
    </row>
    <row r="53" spans="1:18" s="135" customFormat="1" ht="14.25">
      <c r="A53" s="138" t="s">
        <v>878</v>
      </c>
      <c r="B53" s="149">
        <f>B51*B52</f>
        <v>7</v>
      </c>
      <c r="C53" s="149">
        <f>C51*C52</f>
        <v>0</v>
      </c>
      <c r="D53" s="149">
        <f>D51*D52</f>
        <v>0</v>
      </c>
      <c r="E53" s="149">
        <f>E51*E52</f>
        <v>0</v>
      </c>
      <c r="F53" s="149">
        <f>F51*F52</f>
        <v>0</v>
      </c>
      <c r="H53" s="149">
        <f>H51*H52</f>
        <v>7.5</v>
      </c>
      <c r="I53" s="149">
        <f>I51*I52</f>
        <v>0</v>
      </c>
      <c r="J53" s="149">
        <f>J51*J52</f>
        <v>0</v>
      </c>
      <c r="K53" s="149">
        <f>K51*K52</f>
        <v>0</v>
      </c>
      <c r="L53" s="149">
        <f>L51*L52</f>
        <v>0</v>
      </c>
      <c r="M53" s="136"/>
      <c r="N53" s="149"/>
      <c r="O53" s="149">
        <f>O51*O52</f>
        <v>0</v>
      </c>
      <c r="P53" s="149">
        <f>P51*P52</f>
        <v>5</v>
      </c>
      <c r="Q53" s="173"/>
    </row>
    <row r="54" spans="1:18" s="135" customFormat="1" ht="28.5">
      <c r="A54" s="142" t="s">
        <v>899</v>
      </c>
      <c r="B54" s="174" t="s">
        <v>900</v>
      </c>
      <c r="C54" s="142"/>
      <c r="D54" s="142"/>
      <c r="E54" s="142" t="s">
        <v>901</v>
      </c>
      <c r="F54" s="142"/>
      <c r="H54" s="174" t="s">
        <v>900</v>
      </c>
      <c r="I54" s="142"/>
      <c r="J54" s="142"/>
      <c r="K54" s="142" t="s">
        <v>901</v>
      </c>
      <c r="L54" s="142"/>
      <c r="M54" s="136"/>
      <c r="N54" s="142"/>
      <c r="O54" s="142"/>
      <c r="P54" s="142"/>
      <c r="Q54" s="153"/>
    </row>
    <row r="55" spans="1:18" s="135" customFormat="1" ht="14.25">
      <c r="A55" s="138" t="s">
        <v>876</v>
      </c>
      <c r="B55" s="175">
        <v>0.02</v>
      </c>
      <c r="C55" s="166"/>
      <c r="D55" s="166"/>
      <c r="E55" s="166">
        <v>0.18</v>
      </c>
      <c r="F55" s="166"/>
      <c r="H55" s="175">
        <v>0.02</v>
      </c>
      <c r="I55" s="166"/>
      <c r="J55" s="166"/>
      <c r="K55" s="166">
        <v>0.18</v>
      </c>
      <c r="L55" s="166"/>
      <c r="M55" s="136"/>
      <c r="N55" s="162"/>
      <c r="O55" s="162"/>
      <c r="P55" s="162"/>
      <c r="Q55" s="176"/>
    </row>
    <row r="56" spans="1:18" s="135" customFormat="1" ht="14.25">
      <c r="A56" s="138" t="s">
        <v>877</v>
      </c>
      <c r="B56" s="175">
        <v>2</v>
      </c>
      <c r="C56" s="166"/>
      <c r="D56" s="166"/>
      <c r="E56" s="166">
        <f>(60+80)*0.0254*1.03</f>
        <v>3.66</v>
      </c>
      <c r="F56" s="166"/>
      <c r="H56" s="175">
        <v>2</v>
      </c>
      <c r="I56" s="166"/>
      <c r="J56" s="166"/>
      <c r="K56" s="166">
        <f>(60+80)*0.0254*1.03</f>
        <v>3.66</v>
      </c>
      <c r="L56" s="166"/>
      <c r="M56" s="136"/>
      <c r="N56" s="177"/>
      <c r="O56" s="177"/>
      <c r="P56" s="177"/>
      <c r="Q56" s="170"/>
    </row>
    <row r="57" spans="1:18" s="135" customFormat="1" ht="14.25">
      <c r="A57" s="138" t="s">
        <v>878</v>
      </c>
      <c r="B57" s="175">
        <f>B55*B56</f>
        <v>0.04</v>
      </c>
      <c r="C57" s="149">
        <f>C55*C56</f>
        <v>0</v>
      </c>
      <c r="D57" s="149"/>
      <c r="E57" s="149">
        <f>E55*E56</f>
        <v>0.66</v>
      </c>
      <c r="F57" s="149">
        <f>F55*F56</f>
        <v>0</v>
      </c>
      <c r="H57" s="175">
        <f>H55*H56</f>
        <v>0.04</v>
      </c>
      <c r="I57" s="149">
        <f>I55*I56</f>
        <v>0</v>
      </c>
      <c r="J57" s="149"/>
      <c r="K57" s="149">
        <f>K55*K56</f>
        <v>0.66</v>
      </c>
      <c r="L57" s="149">
        <f>L55*L56</f>
        <v>0</v>
      </c>
      <c r="M57" s="136"/>
      <c r="N57" s="149">
        <f>N55*N56</f>
        <v>0</v>
      </c>
      <c r="O57" s="149">
        <f>O55*O56</f>
        <v>0</v>
      </c>
      <c r="P57" s="149">
        <f>P55*P56</f>
        <v>0</v>
      </c>
      <c r="Q57" s="170"/>
    </row>
    <row r="58" spans="1:18" s="135" customFormat="1" ht="28.5">
      <c r="A58" s="142" t="s">
        <v>902</v>
      </c>
      <c r="B58" s="178" t="s">
        <v>903</v>
      </c>
      <c r="C58" s="142"/>
      <c r="D58" s="142"/>
      <c r="E58" s="142"/>
      <c r="F58" s="142"/>
      <c r="H58" s="178" t="s">
        <v>903</v>
      </c>
      <c r="I58" s="142"/>
      <c r="J58" s="142"/>
      <c r="K58" s="142"/>
      <c r="L58" s="142"/>
      <c r="M58" s="136"/>
      <c r="N58" s="142"/>
      <c r="O58" s="157"/>
      <c r="P58" s="142"/>
      <c r="Q58" s="153"/>
    </row>
    <row r="59" spans="1:18" s="135" customFormat="1" ht="14.25">
      <c r="A59" s="138" t="s">
        <v>876</v>
      </c>
      <c r="B59" s="171">
        <v>2</v>
      </c>
      <c r="C59" s="166"/>
      <c r="D59" s="166"/>
      <c r="E59" s="166"/>
      <c r="F59" s="166"/>
      <c r="H59" s="171">
        <v>2</v>
      </c>
      <c r="I59" s="166"/>
      <c r="J59" s="166"/>
      <c r="K59" s="166"/>
      <c r="L59" s="166"/>
      <c r="M59" s="136"/>
      <c r="N59" s="162"/>
      <c r="O59" s="162"/>
      <c r="P59" s="162"/>
      <c r="Q59" s="179"/>
    </row>
    <row r="60" spans="1:18" s="135" customFormat="1" ht="14.25">
      <c r="A60" s="138" t="s">
        <v>877</v>
      </c>
      <c r="B60" s="149">
        <v>1</v>
      </c>
      <c r="C60" s="166"/>
      <c r="D60" s="166"/>
      <c r="E60" s="166"/>
      <c r="F60" s="166"/>
      <c r="H60" s="149">
        <v>1</v>
      </c>
      <c r="I60" s="166"/>
      <c r="J60" s="166"/>
      <c r="K60" s="166"/>
      <c r="L60" s="166"/>
      <c r="M60" s="136"/>
      <c r="N60" s="177"/>
      <c r="O60" s="165"/>
      <c r="P60" s="177"/>
      <c r="Q60" s="179"/>
    </row>
    <row r="61" spans="1:18" s="135" customFormat="1" ht="14.25">
      <c r="A61" s="138" t="s">
        <v>878</v>
      </c>
      <c r="B61" s="149">
        <f>B59*B60</f>
        <v>2</v>
      </c>
      <c r="C61" s="149">
        <f>C59*C60</f>
        <v>0</v>
      </c>
      <c r="D61" s="149">
        <f>D59*D60</f>
        <v>0</v>
      </c>
      <c r="E61" s="149">
        <f>E59*E60</f>
        <v>0</v>
      </c>
      <c r="F61" s="149">
        <f>F59*F60</f>
        <v>0</v>
      </c>
      <c r="H61" s="149">
        <f>H59*H60</f>
        <v>2</v>
      </c>
      <c r="I61" s="149">
        <f>I59*I60</f>
        <v>0</v>
      </c>
      <c r="J61" s="149">
        <f>J59*J60</f>
        <v>0</v>
      </c>
      <c r="K61" s="149">
        <f>K59*K60</f>
        <v>0</v>
      </c>
      <c r="L61" s="149">
        <f>L59*L60</f>
        <v>0</v>
      </c>
      <c r="M61" s="136"/>
      <c r="N61" s="149">
        <f>N59*N60</f>
        <v>0</v>
      </c>
      <c r="O61" s="149"/>
      <c r="P61" s="149">
        <f>P59*P60</f>
        <v>0</v>
      </c>
      <c r="Q61" s="180"/>
    </row>
    <row r="62" spans="1:18" s="135" customFormat="1" ht="28.5">
      <c r="A62" s="157" t="s">
        <v>904</v>
      </c>
      <c r="B62" s="157" t="s">
        <v>905</v>
      </c>
      <c r="C62" s="142"/>
      <c r="D62" s="142"/>
      <c r="E62" s="142"/>
      <c r="F62" s="142"/>
      <c r="H62" s="157" t="s">
        <v>905</v>
      </c>
      <c r="I62" s="142"/>
      <c r="J62" s="142"/>
      <c r="K62" s="142"/>
      <c r="L62" s="142"/>
      <c r="M62" s="136"/>
      <c r="N62" s="142"/>
      <c r="O62" s="142"/>
      <c r="P62" s="142"/>
      <c r="Q62" s="153" t="s">
        <v>906</v>
      </c>
    </row>
    <row r="63" spans="1:18" s="135" customFormat="1" ht="14.25">
      <c r="A63" s="138" t="s">
        <v>878</v>
      </c>
      <c r="B63" s="181">
        <f>5000/10000</f>
        <v>0.5</v>
      </c>
      <c r="C63" s="166"/>
      <c r="D63" s="166"/>
      <c r="E63" s="166"/>
      <c r="F63" s="166"/>
      <c r="H63" s="181">
        <f>5000/10000</f>
        <v>0.5</v>
      </c>
      <c r="I63" s="166"/>
      <c r="J63" s="166"/>
      <c r="K63" s="166"/>
      <c r="L63" s="166"/>
      <c r="M63" s="136"/>
      <c r="N63" s="166"/>
      <c r="O63" s="166"/>
      <c r="P63" s="166"/>
      <c r="Q63" s="182">
        <v>0.1</v>
      </c>
    </row>
    <row r="64" spans="1:18" s="135" customFormat="1" ht="28.5">
      <c r="A64" s="157" t="s">
        <v>907</v>
      </c>
      <c r="B64" s="174" t="s">
        <v>906</v>
      </c>
      <c r="C64" s="142" t="s">
        <v>908</v>
      </c>
      <c r="D64" s="142" t="s">
        <v>908</v>
      </c>
      <c r="E64" s="142" t="s">
        <v>908</v>
      </c>
      <c r="F64" s="142" t="s">
        <v>908</v>
      </c>
      <c r="H64" s="174" t="s">
        <v>906</v>
      </c>
      <c r="I64" s="142" t="s">
        <v>908</v>
      </c>
      <c r="J64" s="142" t="s">
        <v>908</v>
      </c>
      <c r="K64" s="142" t="s">
        <v>908</v>
      </c>
      <c r="L64" s="142" t="s">
        <v>908</v>
      </c>
      <c r="M64" s="136"/>
      <c r="N64" s="142" t="s">
        <v>908</v>
      </c>
      <c r="O64" s="142" t="s">
        <v>908</v>
      </c>
      <c r="P64" s="142" t="s">
        <v>908</v>
      </c>
      <c r="Q64" s="153"/>
    </row>
    <row r="65" spans="1:17" s="135" customFormat="1" ht="14.25">
      <c r="A65" s="138" t="s">
        <v>878</v>
      </c>
      <c r="B65" s="175">
        <v>0.2</v>
      </c>
      <c r="C65" s="166">
        <f>0.05*2</f>
        <v>0.1</v>
      </c>
      <c r="D65" s="166">
        <v>0.2</v>
      </c>
      <c r="E65" s="166">
        <v>0.2</v>
      </c>
      <c r="F65" s="166">
        <f>0.05*2</f>
        <v>0.1</v>
      </c>
      <c r="H65" s="175">
        <v>0.2</v>
      </c>
      <c r="I65" s="166">
        <f>0.05*2</f>
        <v>0.1</v>
      </c>
      <c r="J65" s="166">
        <v>0.2</v>
      </c>
      <c r="K65" s="166">
        <v>0.2</v>
      </c>
      <c r="L65" s="166">
        <f>0.05*2</f>
        <v>0.1</v>
      </c>
      <c r="M65" s="136"/>
      <c r="N65" s="166">
        <v>0.1</v>
      </c>
      <c r="O65" s="166">
        <v>0.1</v>
      </c>
      <c r="P65" s="166">
        <v>0.1</v>
      </c>
      <c r="Q65" s="179"/>
    </row>
    <row r="66" spans="1:17" s="135" customFormat="1" ht="71.25">
      <c r="A66" s="157" t="s">
        <v>909</v>
      </c>
      <c r="B66" s="183" t="s">
        <v>910</v>
      </c>
      <c r="C66" s="142"/>
      <c r="D66" s="142"/>
      <c r="E66" s="142"/>
      <c r="F66" s="142"/>
      <c r="H66" s="183" t="s">
        <v>910</v>
      </c>
      <c r="I66" s="142"/>
      <c r="J66" s="142"/>
      <c r="K66" s="142"/>
      <c r="L66" s="142"/>
      <c r="M66" s="136"/>
      <c r="N66" s="142"/>
      <c r="O66" s="142"/>
      <c r="P66" s="142"/>
      <c r="Q66" s="184"/>
    </row>
    <row r="67" spans="1:17" s="135" customFormat="1" ht="14.25">
      <c r="A67" s="138" t="s">
        <v>878</v>
      </c>
      <c r="B67" s="185">
        <f>0.01+0.005+0.03+0.76</f>
        <v>0.81</v>
      </c>
      <c r="C67" s="149"/>
      <c r="D67" s="149"/>
      <c r="E67" s="149"/>
      <c r="F67" s="149"/>
      <c r="H67" s="185">
        <f>0.01+0.005+0.03+0.76</f>
        <v>0.81</v>
      </c>
      <c r="I67" s="149"/>
      <c r="J67" s="149"/>
      <c r="K67" s="149"/>
      <c r="L67" s="149"/>
      <c r="M67" s="136"/>
      <c r="N67" s="149"/>
      <c r="O67" s="149"/>
      <c r="P67" s="149"/>
      <c r="Q67" s="149"/>
    </row>
    <row r="68" spans="1:17" s="135" customFormat="1" ht="28.5">
      <c r="A68" s="157" t="s">
        <v>911</v>
      </c>
      <c r="B68" s="186"/>
      <c r="C68" s="142"/>
      <c r="D68" s="142"/>
      <c r="E68" s="142"/>
      <c r="F68" s="142"/>
      <c r="H68" s="186"/>
      <c r="I68" s="142"/>
      <c r="J68" s="142"/>
      <c r="K68" s="142"/>
      <c r="L68" s="142"/>
      <c r="M68" s="136"/>
      <c r="N68" s="142"/>
      <c r="O68" s="142"/>
      <c r="P68" s="142"/>
      <c r="Q68" s="142"/>
    </row>
    <row r="69" spans="1:17" s="135" customFormat="1" ht="14.25">
      <c r="A69" s="138" t="s">
        <v>878</v>
      </c>
      <c r="B69" s="175"/>
      <c r="C69" s="166"/>
      <c r="D69" s="166"/>
      <c r="E69" s="166"/>
      <c r="F69" s="166"/>
      <c r="H69" s="175"/>
      <c r="I69" s="166"/>
      <c r="J69" s="166"/>
      <c r="K69" s="166"/>
      <c r="L69" s="166"/>
      <c r="M69" s="136"/>
      <c r="N69" s="166"/>
      <c r="O69" s="166"/>
      <c r="P69" s="166"/>
      <c r="Q69" s="166"/>
    </row>
    <row r="70" spans="1:17" s="135" customFormat="1" ht="28.5">
      <c r="A70" s="157" t="s">
        <v>912</v>
      </c>
      <c r="B70" s="187" t="s">
        <v>913</v>
      </c>
      <c r="C70" s="188"/>
      <c r="D70" s="188"/>
      <c r="E70" s="188"/>
      <c r="F70" s="188"/>
      <c r="H70" s="187" t="s">
        <v>913</v>
      </c>
      <c r="I70" s="188"/>
      <c r="J70" s="188"/>
      <c r="K70" s="188"/>
      <c r="L70" s="188"/>
      <c r="M70" s="136"/>
      <c r="N70" s="188"/>
      <c r="O70" s="188"/>
      <c r="P70" s="188"/>
      <c r="Q70" s="188"/>
    </row>
    <row r="71" spans="1:17" s="135" customFormat="1" ht="14.25">
      <c r="A71" s="138" t="s">
        <v>878</v>
      </c>
      <c r="B71" s="189">
        <f>61*20/30000</f>
        <v>0.04</v>
      </c>
      <c r="C71" s="166"/>
      <c r="D71" s="166"/>
      <c r="E71" s="166"/>
      <c r="F71" s="166"/>
      <c r="H71" s="189">
        <f>61*20/30000</f>
        <v>0.04</v>
      </c>
      <c r="I71" s="166"/>
      <c r="J71" s="166"/>
      <c r="K71" s="166"/>
      <c r="L71" s="166"/>
      <c r="M71" s="136"/>
      <c r="N71" s="166"/>
      <c r="O71" s="166"/>
      <c r="P71" s="166"/>
      <c r="Q71" s="166"/>
    </row>
    <row r="72" spans="1:17" s="135" customFormat="1" ht="28.5">
      <c r="A72" s="157" t="s">
        <v>914</v>
      </c>
      <c r="B72" s="188" t="s">
        <v>915</v>
      </c>
      <c r="C72" s="188"/>
      <c r="D72" s="188"/>
      <c r="E72" s="188"/>
      <c r="F72" s="188"/>
      <c r="H72" s="188" t="s">
        <v>915</v>
      </c>
      <c r="I72" s="188"/>
      <c r="J72" s="188"/>
      <c r="K72" s="188"/>
      <c r="L72" s="188"/>
      <c r="M72" s="136"/>
      <c r="N72" s="188"/>
      <c r="O72" s="188"/>
      <c r="P72" s="188"/>
      <c r="Q72" s="187"/>
    </row>
    <row r="73" spans="1:17" s="135" customFormat="1" ht="14.25">
      <c r="A73" s="138" t="s">
        <v>878</v>
      </c>
      <c r="B73" s="166">
        <v>0.2</v>
      </c>
      <c r="C73" s="166"/>
      <c r="D73" s="166"/>
      <c r="E73" s="166"/>
      <c r="F73" s="166"/>
      <c r="H73" s="166">
        <v>0.2</v>
      </c>
      <c r="I73" s="166"/>
      <c r="J73" s="166"/>
      <c r="K73" s="166"/>
      <c r="L73" s="166"/>
      <c r="M73" s="136"/>
      <c r="N73" s="166"/>
      <c r="O73" s="166"/>
      <c r="P73" s="166"/>
      <c r="Q73" s="190"/>
    </row>
    <row r="74" spans="1:17" s="192" customFormat="1" ht="14.25">
      <c r="A74" s="191" t="s">
        <v>916</v>
      </c>
      <c r="B74" s="188">
        <v>58</v>
      </c>
      <c r="C74" s="188"/>
      <c r="D74" s="188"/>
      <c r="E74" s="188"/>
      <c r="F74" s="188"/>
      <c r="H74" s="188">
        <v>58</v>
      </c>
      <c r="I74" s="188"/>
      <c r="J74" s="188"/>
      <c r="K74" s="188"/>
      <c r="L74" s="188"/>
      <c r="M74" s="136"/>
      <c r="N74" s="188"/>
      <c r="O74" s="188"/>
      <c r="P74" s="188"/>
      <c r="Q74" s="193"/>
    </row>
    <row r="75" spans="1:17" s="192" customFormat="1" ht="14.25">
      <c r="A75" s="191" t="s">
        <v>917</v>
      </c>
      <c r="B75" s="188">
        <v>53</v>
      </c>
      <c r="C75" s="188"/>
      <c r="D75" s="188"/>
      <c r="E75" s="188"/>
      <c r="F75" s="188"/>
      <c r="H75" s="188">
        <v>53</v>
      </c>
      <c r="I75" s="188"/>
      <c r="J75" s="188"/>
      <c r="K75" s="188"/>
      <c r="L75" s="188"/>
      <c r="M75" s="136"/>
      <c r="N75" s="188"/>
      <c r="O75" s="188"/>
      <c r="P75" s="188"/>
      <c r="Q75" s="193"/>
    </row>
    <row r="76" spans="1:17" s="192" customFormat="1" ht="14.25">
      <c r="A76" s="191" t="s">
        <v>918</v>
      </c>
      <c r="B76" s="188">
        <v>58</v>
      </c>
      <c r="C76" s="188"/>
      <c r="D76" s="188"/>
      <c r="E76" s="188"/>
      <c r="F76" s="188"/>
      <c r="H76" s="188">
        <v>68</v>
      </c>
      <c r="I76" s="188"/>
      <c r="J76" s="188"/>
      <c r="K76" s="188"/>
      <c r="L76" s="188"/>
      <c r="M76" s="136"/>
      <c r="N76" s="188"/>
      <c r="O76" s="188"/>
      <c r="P76" s="188"/>
      <c r="Q76" s="193"/>
    </row>
    <row r="77" spans="1:17" s="192" customFormat="1" ht="14.25">
      <c r="A77" s="191" t="s">
        <v>919</v>
      </c>
      <c r="B77" s="188">
        <v>2</v>
      </c>
      <c r="C77" s="188"/>
      <c r="D77" s="188"/>
      <c r="E77" s="188"/>
      <c r="F77" s="188"/>
      <c r="H77" s="188">
        <v>2</v>
      </c>
      <c r="I77" s="188"/>
      <c r="J77" s="188"/>
      <c r="K77" s="188"/>
      <c r="L77" s="188"/>
      <c r="M77" s="136"/>
      <c r="N77" s="188"/>
      <c r="O77" s="188"/>
      <c r="P77" s="188"/>
      <c r="Q77" s="188"/>
    </row>
    <row r="78" spans="1:17" s="135" customFormat="1" ht="14.25">
      <c r="A78" s="191" t="s">
        <v>920</v>
      </c>
      <c r="B78" s="188">
        <v>7.5</v>
      </c>
      <c r="C78" s="188"/>
      <c r="D78" s="188"/>
      <c r="E78" s="188"/>
      <c r="F78" s="188"/>
      <c r="H78" s="188">
        <v>7.5</v>
      </c>
      <c r="I78" s="188"/>
      <c r="J78" s="188"/>
      <c r="K78" s="188"/>
      <c r="L78" s="188"/>
      <c r="M78" s="136"/>
      <c r="N78" s="188"/>
      <c r="O78" s="188"/>
      <c r="P78" s="188"/>
      <c r="Q78" s="194"/>
    </row>
    <row r="79" spans="1:17" s="135" customFormat="1" ht="14.25">
      <c r="A79" s="139" t="s">
        <v>921</v>
      </c>
      <c r="B79" s="166">
        <f>(B74+B75+8)*(B75+B76+4)*B78/10^4/B77</f>
        <v>5.13</v>
      </c>
      <c r="C79" s="166"/>
      <c r="D79" s="166"/>
      <c r="E79" s="166"/>
      <c r="F79" s="166"/>
      <c r="H79" s="166">
        <f>(H74+H75+8)*(H75+H76+4)*H78/10^4/H77</f>
        <v>5.58</v>
      </c>
      <c r="I79" s="166"/>
      <c r="J79" s="166"/>
      <c r="K79" s="166"/>
      <c r="L79" s="166"/>
      <c r="M79" s="136"/>
      <c r="N79" s="166"/>
      <c r="O79" s="166"/>
      <c r="P79" s="166"/>
      <c r="Q79" s="195"/>
    </row>
    <row r="80" spans="1:17" s="135" customFormat="1" ht="28.5">
      <c r="A80" s="196" t="s">
        <v>922</v>
      </c>
      <c r="B80" s="197">
        <f>B49+B53+B57+B61+B63+B65+B67+B69+B71+B73+B79</f>
        <v>16.260000000000002</v>
      </c>
      <c r="C80" s="197">
        <f>C49+C53+C57+C61+C63+C65+C67+C69+C71+C73+C79</f>
        <v>0.44</v>
      </c>
      <c r="D80" s="197">
        <f>D49+D53+D57+D61+D63+D65+D67+D69+D71+D73+D79</f>
        <v>0.54</v>
      </c>
      <c r="E80" s="197">
        <f>E49+E53+E57+E61+E63+E65+E67+E69+E71+E73+E79</f>
        <v>2.2200000000000002</v>
      </c>
      <c r="F80" s="197">
        <f>F49+F53+F57+F61+F63+F65+F67+F69+F71+F73+F79</f>
        <v>0.78</v>
      </c>
      <c r="H80" s="197">
        <f>H49+H53+H57+H61+H63+H65+H67+H69+H71+H73+H79</f>
        <v>17.21</v>
      </c>
      <c r="I80" s="197">
        <f>I49+I53+I57+I61+I63+I65+I67+I69+I71+I73+I79</f>
        <v>0.44</v>
      </c>
      <c r="J80" s="197">
        <f>J49+J53+J57+J61+J63+J65+J67+J69+J71+J73+J79</f>
        <v>0.54</v>
      </c>
      <c r="K80" s="197">
        <f>K49+K53+K57+K61+K63+K65+K67+K69+K71+K73+K79</f>
        <v>2.2200000000000002</v>
      </c>
      <c r="L80" s="197">
        <f>L49+L53+L57+L61+L63+L65+L67+L69+L71+L73+L79</f>
        <v>0.78</v>
      </c>
      <c r="M80" s="136"/>
      <c r="N80" s="197">
        <f>N49+N53+N57+N61+N63+N65+N67+N69+N71+N73+N79</f>
        <v>0.78</v>
      </c>
      <c r="O80" s="197">
        <f>O49+O53+O57+O61+O63+O65+O67+O69+O71+O73+O79</f>
        <v>0.78</v>
      </c>
      <c r="P80" s="197">
        <f>P49+P53+P57+P61+P63+P65+P67+P69+P71+P73+P79</f>
        <v>5.78</v>
      </c>
      <c r="Q80" s="198">
        <f>Q49+Q53+Q57+Q61+Q63++Q73+Q79+Q67+Q71+Q65</f>
        <v>0.44</v>
      </c>
    </row>
    <row r="81" spans="1:18" s="135" customFormat="1" ht="28.5">
      <c r="A81" s="167" t="s">
        <v>923</v>
      </c>
      <c r="B81" s="197">
        <f>B45+B80</f>
        <v>106.74</v>
      </c>
      <c r="C81" s="197">
        <f>C45+C80</f>
        <v>10.77</v>
      </c>
      <c r="D81" s="197">
        <f>D45+D80</f>
        <v>3.67</v>
      </c>
      <c r="E81" s="197">
        <f>E45+E80</f>
        <v>30.56</v>
      </c>
      <c r="F81" s="197">
        <f>F45+F80</f>
        <v>4.22</v>
      </c>
      <c r="H81" s="197">
        <f>H45+H80</f>
        <v>121.01</v>
      </c>
      <c r="I81" s="197">
        <f>I45+I80</f>
        <v>14.7</v>
      </c>
      <c r="J81" s="197">
        <f>J45+J80</f>
        <v>4.4400000000000004</v>
      </c>
      <c r="K81" s="197">
        <f>K45+K80</f>
        <v>33.5</v>
      </c>
      <c r="L81" s="197">
        <f>L45+L80</f>
        <v>4.22</v>
      </c>
      <c r="M81" s="136"/>
      <c r="N81" s="197">
        <f>N45+N80</f>
        <v>7.41</v>
      </c>
      <c r="O81" s="197">
        <f>O45+O80</f>
        <v>4.17</v>
      </c>
      <c r="P81" s="197">
        <f>P45+P80</f>
        <v>9.26</v>
      </c>
      <c r="Q81" s="199">
        <f>Q45+Q80</f>
        <v>14.23</v>
      </c>
    </row>
    <row r="82" spans="1:18" s="135" customFormat="1" ht="14.25">
      <c r="A82" s="138" t="s">
        <v>924</v>
      </c>
      <c r="B82" s="166">
        <v>6.8</v>
      </c>
      <c r="C82" s="166">
        <f>2.2*2</f>
        <v>4.4000000000000004</v>
      </c>
      <c r="D82" s="166">
        <v>3</v>
      </c>
      <c r="E82" s="166">
        <v>5.5</v>
      </c>
      <c r="F82" s="166">
        <f>2.5*2</f>
        <v>5</v>
      </c>
      <c r="H82" s="166">
        <v>6.8</v>
      </c>
      <c r="I82" s="166">
        <f>2.2*2</f>
        <v>4.4000000000000004</v>
      </c>
      <c r="J82" s="166">
        <v>3</v>
      </c>
      <c r="K82" s="166">
        <v>5.5</v>
      </c>
      <c r="L82" s="166">
        <f>2.5*2</f>
        <v>5</v>
      </c>
      <c r="M82" s="136"/>
      <c r="N82" s="181">
        <v>3</v>
      </c>
      <c r="O82" s="181">
        <v>3</v>
      </c>
      <c r="P82" s="181">
        <v>3</v>
      </c>
      <c r="Q82" s="200">
        <v>2</v>
      </c>
    </row>
    <row r="83" spans="1:18" s="135" customFormat="1" ht="14.25">
      <c r="A83" s="138" t="s">
        <v>925</v>
      </c>
      <c r="B83" s="166">
        <f>(3000+1265+355+40)/65*(B74*B75*B76)/B77/10^6+703*5/10000</f>
        <v>6.74</v>
      </c>
      <c r="C83" s="166"/>
      <c r="D83" s="166"/>
      <c r="E83" s="166"/>
      <c r="F83" s="166"/>
      <c r="H83" s="166">
        <f>(3000+1265+355+40)/65*(H74*H75*H76)/H77/10^6+703*5/10000</f>
        <v>7.84</v>
      </c>
      <c r="I83" s="166"/>
      <c r="J83" s="166"/>
      <c r="K83" s="166"/>
      <c r="L83" s="166"/>
      <c r="M83" s="136"/>
      <c r="N83" s="166"/>
      <c r="O83" s="166"/>
      <c r="P83" s="166"/>
      <c r="Q83" s="201"/>
    </row>
    <row r="84" spans="1:18" s="135" customFormat="1" ht="14.25">
      <c r="A84" s="138" t="s">
        <v>926</v>
      </c>
      <c r="B84" s="166">
        <f>B82*0.13</f>
        <v>0.88</v>
      </c>
      <c r="C84" s="166">
        <f>C82*0.13</f>
        <v>0.56999999999999995</v>
      </c>
      <c r="D84" s="166">
        <f>D82*0.13</f>
        <v>0.39</v>
      </c>
      <c r="E84" s="166">
        <f>E82*0.13</f>
        <v>0.72</v>
      </c>
      <c r="F84" s="166">
        <f>F82*0.13</f>
        <v>0.65</v>
      </c>
      <c r="H84" s="166">
        <f>H82*0.13</f>
        <v>0.88</v>
      </c>
      <c r="I84" s="166">
        <f>I82*0.13</f>
        <v>0.56999999999999995</v>
      </c>
      <c r="J84" s="166">
        <f>J82*0.13</f>
        <v>0.39</v>
      </c>
      <c r="K84" s="166">
        <f>K82*0.13</f>
        <v>0.72</v>
      </c>
      <c r="L84" s="166">
        <f>L82*0.13</f>
        <v>0.65</v>
      </c>
      <c r="M84" s="136"/>
      <c r="N84" s="166">
        <f>N82*0.13</f>
        <v>0.39</v>
      </c>
      <c r="O84" s="166">
        <f>O82*0.13</f>
        <v>0.39</v>
      </c>
      <c r="P84" s="166">
        <f>P82*0.13</f>
        <v>0.39</v>
      </c>
      <c r="Q84" s="202">
        <f>Q82*0.13</f>
        <v>0.26</v>
      </c>
    </row>
    <row r="85" spans="1:18" s="135" customFormat="1" ht="14.25">
      <c r="A85" s="138" t="s">
        <v>927</v>
      </c>
      <c r="B85" s="150">
        <v>7.85</v>
      </c>
      <c r="C85" s="150">
        <v>7.85</v>
      </c>
      <c r="D85" s="150">
        <v>7.85</v>
      </c>
      <c r="E85" s="150">
        <v>7.85</v>
      </c>
      <c r="F85" s="150">
        <v>7.85</v>
      </c>
      <c r="H85" s="150">
        <v>7.85</v>
      </c>
      <c r="I85" s="150">
        <v>7.85</v>
      </c>
      <c r="J85" s="150">
        <v>7.85</v>
      </c>
      <c r="K85" s="150">
        <v>7.85</v>
      </c>
      <c r="L85" s="150">
        <v>7.85</v>
      </c>
      <c r="M85" s="136"/>
      <c r="N85" s="150">
        <v>7.85</v>
      </c>
      <c r="O85" s="150">
        <v>7.85</v>
      </c>
      <c r="P85" s="150">
        <v>7.85</v>
      </c>
      <c r="Q85" s="150">
        <v>7.85</v>
      </c>
    </row>
    <row r="86" spans="1:18" s="135" customFormat="1" ht="14.25">
      <c r="A86" s="203" t="s">
        <v>928</v>
      </c>
      <c r="B86" s="150"/>
      <c r="C86" s="150"/>
      <c r="D86" s="150"/>
      <c r="E86" s="150"/>
      <c r="F86" s="150"/>
      <c r="H86" s="150"/>
      <c r="I86" s="150"/>
      <c r="J86" s="150"/>
      <c r="K86" s="150"/>
      <c r="L86" s="150"/>
      <c r="M86" s="136"/>
      <c r="N86" s="150"/>
      <c r="O86" s="150"/>
      <c r="P86" s="150"/>
      <c r="Q86" s="204"/>
    </row>
    <row r="87" spans="1:18" s="135" customFormat="1" ht="14.25">
      <c r="A87" s="196" t="s">
        <v>929</v>
      </c>
      <c r="B87" s="197">
        <f>B82+B83+B84</f>
        <v>14.42</v>
      </c>
      <c r="C87" s="197">
        <f>C82+C83+C84</f>
        <v>4.97</v>
      </c>
      <c r="D87" s="197">
        <f>D82+D83+D84</f>
        <v>3.39</v>
      </c>
      <c r="E87" s="197">
        <f>E82+E83+E84</f>
        <v>6.22</v>
      </c>
      <c r="F87" s="197">
        <f>F82+F83+F84</f>
        <v>5.65</v>
      </c>
      <c r="H87" s="197">
        <f>H82+H83+H84</f>
        <v>15.52</v>
      </c>
      <c r="I87" s="197">
        <f>I82+I83+I84</f>
        <v>4.97</v>
      </c>
      <c r="J87" s="197">
        <f>J82+J83+J84</f>
        <v>3.39</v>
      </c>
      <c r="K87" s="197">
        <f>K82+K83+K84</f>
        <v>6.22</v>
      </c>
      <c r="L87" s="197">
        <f>L82+L83+L84</f>
        <v>5.65</v>
      </c>
      <c r="M87" s="136"/>
      <c r="N87" s="197">
        <f>N82+N83+N84</f>
        <v>3.39</v>
      </c>
      <c r="O87" s="197">
        <f>O82+O83+O84</f>
        <v>3.39</v>
      </c>
      <c r="P87" s="197">
        <f>P82+P83+P84</f>
        <v>3.39</v>
      </c>
      <c r="Q87" s="205">
        <f>Q82+Q83+Q84</f>
        <v>2.2599999999999998</v>
      </c>
    </row>
    <row r="88" spans="1:18" s="135" customFormat="1" ht="14.25">
      <c r="A88" s="196" t="s">
        <v>930</v>
      </c>
      <c r="B88" s="206">
        <f>B81+B87</f>
        <v>121.16</v>
      </c>
      <c r="C88" s="206">
        <f>C81+C87</f>
        <v>15.74</v>
      </c>
      <c r="D88" s="206">
        <f>D81+D87</f>
        <v>7.06</v>
      </c>
      <c r="E88" s="206">
        <f>E81+E87</f>
        <v>36.78</v>
      </c>
      <c r="F88" s="206">
        <f>F81+F87</f>
        <v>9.8699999999999992</v>
      </c>
      <c r="H88" s="206">
        <f>H81+H87</f>
        <v>136.53</v>
      </c>
      <c r="I88" s="206">
        <f>I81+I87</f>
        <v>19.670000000000002</v>
      </c>
      <c r="J88" s="206">
        <f>J81+J87</f>
        <v>7.83</v>
      </c>
      <c r="K88" s="206">
        <f>K81+K87</f>
        <v>39.72</v>
      </c>
      <c r="L88" s="206">
        <f>L81+L87</f>
        <v>9.8699999999999992</v>
      </c>
      <c r="M88" s="136"/>
      <c r="N88" s="206">
        <f>N81+N87</f>
        <v>10.8</v>
      </c>
      <c r="O88" s="206">
        <f>O81+O87</f>
        <v>7.56</v>
      </c>
      <c r="P88" s="206">
        <f>P81+P87</f>
        <v>12.65</v>
      </c>
      <c r="Q88" s="205">
        <f>Q81+Q87</f>
        <v>16.489999999999998</v>
      </c>
    </row>
    <row r="89" spans="1:18" s="135" customFormat="1" ht="14.25">
      <c r="A89" s="196" t="s">
        <v>931</v>
      </c>
      <c r="B89" s="207">
        <f>B88/B85</f>
        <v>15.43</v>
      </c>
      <c r="C89" s="207">
        <f>C88/C85</f>
        <v>2.0099999999999998</v>
      </c>
      <c r="D89" s="207">
        <f>D88/D85</f>
        <v>0.9</v>
      </c>
      <c r="E89" s="207">
        <f>E88/E85</f>
        <v>4.6900000000000004</v>
      </c>
      <c r="F89" s="207">
        <f>F88/F85</f>
        <v>1.26</v>
      </c>
      <c r="H89" s="207">
        <f>H88/H85</f>
        <v>17.39</v>
      </c>
      <c r="I89" s="207">
        <f>I88/I85</f>
        <v>2.5099999999999998</v>
      </c>
      <c r="J89" s="207">
        <f>J88/J85</f>
        <v>1</v>
      </c>
      <c r="K89" s="207">
        <f>K88/K85</f>
        <v>5.0599999999999996</v>
      </c>
      <c r="L89" s="207">
        <f>L88/L85</f>
        <v>1.26</v>
      </c>
      <c r="M89" s="136"/>
      <c r="N89" s="207">
        <f>N88/N85</f>
        <v>1.38</v>
      </c>
      <c r="O89" s="207">
        <f>O88/O85</f>
        <v>0.96</v>
      </c>
      <c r="P89" s="207">
        <f>P88/P85</f>
        <v>1.61</v>
      </c>
      <c r="Q89" s="208">
        <f>Q88/(Q85+Q86)</f>
        <v>2.1</v>
      </c>
    </row>
    <row r="90" spans="1:18" s="135" customFormat="1" ht="14.25">
      <c r="A90" s="167">
        <v>1.06</v>
      </c>
      <c r="B90" s="206">
        <f>B88*$A90</f>
        <v>128.43</v>
      </c>
      <c r="C90" s="206">
        <f>C88*$A90</f>
        <v>16.68</v>
      </c>
      <c r="D90" s="206">
        <f>D88*$A90</f>
        <v>7.48</v>
      </c>
      <c r="E90" s="206">
        <f>E88*$A90</f>
        <v>38.99</v>
      </c>
      <c r="F90" s="206">
        <f>F88*$A90</f>
        <v>10.46</v>
      </c>
      <c r="H90" s="206">
        <f>H88*$A90</f>
        <v>144.72</v>
      </c>
      <c r="I90" s="206">
        <f>I88*$A90</f>
        <v>20.85</v>
      </c>
      <c r="J90" s="206">
        <f>J88*$A90</f>
        <v>8.3000000000000007</v>
      </c>
      <c r="K90" s="206">
        <f>K88*$A90</f>
        <v>42.1</v>
      </c>
      <c r="L90" s="206">
        <f>L88*$A90</f>
        <v>10.46</v>
      </c>
      <c r="M90" s="136"/>
      <c r="N90" s="206">
        <f>N88*$A90</f>
        <v>11.45</v>
      </c>
      <c r="O90" s="206">
        <f>O88*$A90</f>
        <v>8.01</v>
      </c>
      <c r="P90" s="206">
        <f>P88*$A90</f>
        <v>13.41</v>
      </c>
      <c r="Q90" s="206">
        <f>Q88*$A90</f>
        <v>17.48</v>
      </c>
    </row>
    <row r="91" spans="1:18" s="135" customFormat="1" ht="14.25">
      <c r="A91" s="209" t="s">
        <v>932</v>
      </c>
      <c r="B91" s="207">
        <f>B90/B85</f>
        <v>16.36</v>
      </c>
      <c r="C91" s="207">
        <f>C90/C85</f>
        <v>2.12</v>
      </c>
      <c r="D91" s="207">
        <f>D90/D85</f>
        <v>0.95</v>
      </c>
      <c r="E91" s="207">
        <f>E90/E85</f>
        <v>4.97</v>
      </c>
      <c r="F91" s="207">
        <f>F90/F85</f>
        <v>1.33</v>
      </c>
      <c r="H91" s="207">
        <f>H90/H85</f>
        <v>18.440000000000001</v>
      </c>
      <c r="I91" s="207">
        <f>I90/I85</f>
        <v>2.66</v>
      </c>
      <c r="J91" s="207">
        <f>J90/J85</f>
        <v>1.06</v>
      </c>
      <c r="K91" s="207">
        <f>K90/K85</f>
        <v>5.36</v>
      </c>
      <c r="L91" s="207">
        <f>L90/L85</f>
        <v>1.33</v>
      </c>
      <c r="M91" s="136"/>
      <c r="N91" s="207">
        <f>N90/N85</f>
        <v>1.46</v>
      </c>
      <c r="O91" s="207">
        <f>O90/O85</f>
        <v>1.02</v>
      </c>
      <c r="P91" s="207">
        <f>P90/P85</f>
        <v>1.71</v>
      </c>
      <c r="Q91" s="207">
        <f>Q90/Q85</f>
        <v>2.23</v>
      </c>
    </row>
    <row r="92" spans="1:18" s="135" customFormat="1" ht="14.25">
      <c r="A92" s="209" t="s">
        <v>933</v>
      </c>
      <c r="B92" s="276">
        <f>B90+C90+E90+D90+F90</f>
        <v>202.04</v>
      </c>
      <c r="C92" s="277"/>
      <c r="D92" s="277"/>
      <c r="E92" s="277"/>
      <c r="F92" s="277"/>
      <c r="H92" s="276">
        <f>H90+I90+K90+J90+L90</f>
        <v>226.43</v>
      </c>
      <c r="I92" s="277"/>
      <c r="J92" s="277"/>
      <c r="K92" s="277"/>
      <c r="L92" s="277"/>
      <c r="M92" s="136"/>
      <c r="N92" s="136"/>
      <c r="O92" s="136"/>
      <c r="P92" s="136"/>
    </row>
    <row r="93" spans="1:18" s="135" customFormat="1" ht="14.25">
      <c r="A93" s="209" t="s">
        <v>934</v>
      </c>
      <c r="B93" s="278">
        <f>B92/B85</f>
        <v>25.74</v>
      </c>
      <c r="C93" s="279"/>
      <c r="D93" s="279"/>
      <c r="E93" s="279"/>
      <c r="F93" s="279"/>
      <c r="H93" s="278">
        <f>H92/H85</f>
        <v>28.84</v>
      </c>
      <c r="I93" s="279"/>
      <c r="J93" s="279"/>
      <c r="K93" s="279"/>
      <c r="L93" s="279"/>
      <c r="M93" s="136"/>
      <c r="N93" s="136"/>
      <c r="O93" s="136"/>
      <c r="P93" s="136"/>
    </row>
    <row r="94" spans="1:18" s="135" customFormat="1" ht="14.25">
      <c r="A94" s="210"/>
      <c r="B94" s="210"/>
      <c r="C94" s="210"/>
      <c r="D94" s="210"/>
      <c r="E94" s="210"/>
      <c r="F94" s="210"/>
      <c r="H94" s="210"/>
      <c r="I94" s="210"/>
      <c r="J94" s="210"/>
      <c r="K94" s="210"/>
      <c r="L94" s="210"/>
      <c r="M94" s="136"/>
      <c r="N94" s="210"/>
      <c r="O94" s="210"/>
      <c r="P94" s="210"/>
    </row>
    <row r="95" spans="1:18" s="135" customFormat="1" ht="14.25">
      <c r="A95" s="211"/>
      <c r="B95" s="212"/>
      <c r="C95" s="210"/>
      <c r="D95" s="213"/>
      <c r="E95" s="213"/>
      <c r="F95" s="210"/>
      <c r="H95" s="212"/>
      <c r="I95" s="210"/>
      <c r="J95" s="213"/>
      <c r="K95" s="213"/>
      <c r="L95" s="210"/>
      <c r="M95" s="136"/>
      <c r="N95" s="210"/>
      <c r="O95" s="210"/>
      <c r="P95" s="210"/>
    </row>
    <row r="96" spans="1:18" s="215" customFormat="1" ht="14.25">
      <c r="A96" s="214" t="s">
        <v>935</v>
      </c>
      <c r="B96" s="214">
        <v>194.6</v>
      </c>
      <c r="C96" s="214"/>
      <c r="D96" s="214"/>
      <c r="E96" s="214"/>
      <c r="F96" s="214"/>
      <c r="H96" s="214">
        <v>219.7</v>
      </c>
      <c r="I96" s="214"/>
      <c r="J96" s="214"/>
      <c r="K96" s="214"/>
      <c r="L96" s="214"/>
      <c r="M96" s="216"/>
      <c r="N96" s="214">
        <v>10.8</v>
      </c>
      <c r="O96" s="214">
        <v>7.55</v>
      </c>
      <c r="P96" s="214">
        <v>11.4</v>
      </c>
      <c r="Q96" s="214">
        <v>19.8</v>
      </c>
      <c r="R96" s="216"/>
    </row>
    <row r="97" spans="1:18" s="135" customFormat="1" ht="14.25">
      <c r="A97" s="210"/>
      <c r="B97" s="217">
        <f>B96+N96+O96+P96+Q96</f>
        <v>244.15</v>
      </c>
      <c r="C97" s="210"/>
      <c r="D97" s="210"/>
      <c r="E97" s="210"/>
      <c r="F97" s="210"/>
      <c r="H97" s="217">
        <f>H96+N96+O96+P96+Q96</f>
        <v>269.25</v>
      </c>
      <c r="I97" s="210"/>
      <c r="J97" s="210"/>
      <c r="K97" s="210"/>
      <c r="L97" s="210"/>
      <c r="M97" s="136"/>
      <c r="N97" s="210"/>
      <c r="O97" s="210"/>
      <c r="P97" s="210"/>
      <c r="R97" s="136"/>
    </row>
    <row r="98" spans="1:18" s="135" customFormat="1" ht="14.25">
      <c r="A98" s="210"/>
      <c r="B98" s="217"/>
      <c r="C98" s="210"/>
      <c r="D98" s="210"/>
      <c r="E98" s="210"/>
      <c r="F98" s="210"/>
      <c r="H98" s="217"/>
      <c r="I98" s="210"/>
      <c r="J98" s="210"/>
      <c r="K98" s="210"/>
      <c r="L98" s="210"/>
      <c r="M98" s="136"/>
      <c r="N98" s="210"/>
      <c r="O98" s="210"/>
      <c r="P98" s="210"/>
      <c r="R98" s="136"/>
    </row>
    <row r="99" spans="1:18" s="219" customFormat="1" ht="14.25">
      <c r="A99" s="218" t="s">
        <v>936</v>
      </c>
      <c r="B99" s="218">
        <v>281</v>
      </c>
      <c r="C99" s="218"/>
      <c r="D99" s="218"/>
      <c r="E99" s="218"/>
      <c r="F99" s="218"/>
      <c r="H99" s="218"/>
      <c r="I99" s="218">
        <v>314</v>
      </c>
      <c r="J99" s="218"/>
      <c r="K99" s="218"/>
      <c r="L99" s="218"/>
      <c r="M99" s="220"/>
      <c r="N99" s="218"/>
      <c r="O99" s="218"/>
      <c r="P99" s="218"/>
    </row>
    <row r="100" spans="1:18" s="222" customFormat="1" ht="14.25">
      <c r="A100" s="221" t="s">
        <v>937</v>
      </c>
      <c r="B100" s="221">
        <v>254</v>
      </c>
      <c r="C100" s="221"/>
      <c r="D100" s="221"/>
      <c r="E100" s="221"/>
      <c r="F100" s="221"/>
      <c r="H100" s="221"/>
      <c r="I100" s="221">
        <v>283</v>
      </c>
      <c r="J100" s="221"/>
      <c r="K100" s="221"/>
      <c r="L100" s="221"/>
      <c r="M100" s="223"/>
      <c r="N100" s="221"/>
      <c r="O100" s="221"/>
      <c r="P100" s="221"/>
    </row>
    <row r="101" spans="1:18" s="222" customFormat="1" ht="14.25">
      <c r="A101" s="221" t="s">
        <v>938</v>
      </c>
      <c r="B101" s="221">
        <v>245</v>
      </c>
      <c r="C101" s="221"/>
      <c r="D101" s="221"/>
      <c r="E101" s="221"/>
      <c r="F101" s="221"/>
      <c r="H101" s="221"/>
      <c r="I101" s="221">
        <v>274.2</v>
      </c>
      <c r="J101" s="221"/>
      <c r="K101" s="221"/>
      <c r="L101" s="221"/>
      <c r="M101" s="223"/>
      <c r="N101" s="221"/>
      <c r="O101" s="221"/>
      <c r="P101" s="221"/>
    </row>
    <row r="102" spans="1:18" s="224" customFormat="1" ht="14.25">
      <c r="A102" s="210"/>
      <c r="B102" s="210"/>
      <c r="C102" s="210"/>
      <c r="D102" s="210"/>
      <c r="E102" s="210"/>
      <c r="F102" s="210"/>
      <c r="H102" s="210"/>
      <c r="I102" s="210"/>
      <c r="J102" s="210"/>
      <c r="K102" s="210"/>
      <c r="L102" s="210"/>
      <c r="M102" s="136"/>
      <c r="N102" s="210"/>
      <c r="O102" s="210"/>
      <c r="P102" s="210"/>
      <c r="Q102" s="135"/>
    </row>
    <row r="103" spans="1:18" s="224" customFormat="1" ht="14.25">
      <c r="A103" s="210"/>
      <c r="B103" s="210"/>
      <c r="C103" s="210"/>
      <c r="D103" s="210"/>
      <c r="E103" s="210"/>
      <c r="F103" s="210"/>
      <c r="H103" s="210"/>
      <c r="I103" s="210"/>
      <c r="J103" s="210"/>
      <c r="K103" s="210"/>
      <c r="L103" s="210"/>
      <c r="M103" s="136"/>
      <c r="N103" s="210"/>
      <c r="O103" s="210"/>
      <c r="P103" s="210"/>
      <c r="Q103" s="135"/>
    </row>
    <row r="104" spans="1:18" s="224" customFormat="1" ht="14.25">
      <c r="A104" s="210"/>
      <c r="B104" s="210"/>
      <c r="C104" s="210" t="s">
        <v>939</v>
      </c>
      <c r="D104" s="210"/>
      <c r="E104" s="210"/>
      <c r="F104" s="210"/>
      <c r="H104" s="210"/>
      <c r="I104" s="210"/>
      <c r="J104" s="210"/>
      <c r="K104" s="210"/>
      <c r="L104" s="210"/>
      <c r="M104" s="136"/>
      <c r="N104" s="210"/>
      <c r="O104" s="210"/>
      <c r="P104" s="210"/>
      <c r="Q104" s="135"/>
    </row>
    <row r="105" spans="1:18" s="224" customFormat="1" ht="14.25">
      <c r="A105" s="210"/>
      <c r="B105" s="210"/>
      <c r="C105" s="210"/>
      <c r="D105" s="210"/>
      <c r="E105" s="210"/>
      <c r="F105" s="210"/>
      <c r="H105" s="210"/>
      <c r="I105" s="210"/>
      <c r="J105" s="210"/>
      <c r="K105" s="210"/>
      <c r="L105" s="210"/>
      <c r="M105" s="136"/>
      <c r="N105" s="210"/>
      <c r="O105" s="210"/>
      <c r="P105" s="210"/>
      <c r="Q105" s="135"/>
    </row>
    <row r="106" spans="1:18" s="224" customFormat="1" ht="14.25">
      <c r="A106" s="210"/>
      <c r="B106" s="210"/>
      <c r="C106" s="210"/>
      <c r="D106" s="210"/>
      <c r="E106" s="210"/>
      <c r="F106" s="210"/>
      <c r="H106" s="210"/>
      <c r="I106" s="210"/>
      <c r="J106" s="210"/>
      <c r="K106" s="210"/>
      <c r="L106" s="210"/>
      <c r="M106" s="136"/>
      <c r="N106" s="225"/>
      <c r="O106" s="225"/>
      <c r="P106" s="225"/>
      <c r="Q106" s="135"/>
    </row>
    <row r="107" spans="1:18" s="224" customFormat="1" ht="14.25">
      <c r="A107" s="210"/>
      <c r="B107" s="210"/>
      <c r="C107" s="210"/>
      <c r="D107" s="210"/>
      <c r="E107" s="210"/>
      <c r="F107" s="210"/>
      <c r="H107" s="210"/>
      <c r="I107" s="210"/>
      <c r="J107" s="210"/>
      <c r="K107" s="210"/>
      <c r="L107" s="210"/>
      <c r="M107" s="136"/>
      <c r="N107" s="210"/>
      <c r="O107" s="210"/>
      <c r="P107" s="210"/>
      <c r="Q107" s="135"/>
    </row>
    <row r="108" spans="1:18" s="226" customFormat="1">
      <c r="A108" s="225"/>
      <c r="B108" s="225"/>
      <c r="C108" s="225"/>
      <c r="D108" s="225"/>
      <c r="E108" s="225"/>
      <c r="F108" s="225"/>
      <c r="H108" s="225"/>
      <c r="I108" s="225"/>
      <c r="J108" s="225"/>
      <c r="K108" s="225"/>
      <c r="L108" s="225"/>
      <c r="M108" s="126"/>
      <c r="N108" s="225"/>
      <c r="O108" s="225"/>
      <c r="P108" s="225"/>
      <c r="Q108" s="135"/>
    </row>
    <row r="109" spans="1:18" s="226" customFormat="1">
      <c r="A109" s="225"/>
      <c r="B109" s="225"/>
      <c r="C109" s="225"/>
      <c r="D109" s="225"/>
      <c r="E109" s="225"/>
      <c r="F109" s="225"/>
      <c r="H109" s="225"/>
      <c r="I109" s="225"/>
      <c r="J109" s="225"/>
      <c r="K109" s="225"/>
      <c r="L109" s="225"/>
      <c r="M109" s="126"/>
      <c r="N109" s="225"/>
      <c r="O109" s="225"/>
      <c r="P109" s="225"/>
      <c r="Q109" s="121"/>
    </row>
    <row r="110" spans="1:18" s="226" customFormat="1">
      <c r="A110" s="225"/>
      <c r="B110" s="225"/>
      <c r="C110" s="225"/>
      <c r="D110" s="225"/>
      <c r="E110" s="225"/>
      <c r="F110" s="225"/>
      <c r="H110" s="225"/>
      <c r="I110" s="225"/>
      <c r="J110" s="225"/>
      <c r="K110" s="225"/>
      <c r="L110" s="225"/>
      <c r="M110" s="126"/>
      <c r="N110" s="225"/>
      <c r="O110" s="225"/>
      <c r="P110" s="225"/>
      <c r="Q110" s="121"/>
    </row>
    <row r="111" spans="1:18" s="226" customFormat="1">
      <c r="A111" s="225"/>
      <c r="B111" s="225"/>
      <c r="C111" s="225"/>
      <c r="D111" s="225"/>
      <c r="E111" s="225"/>
      <c r="F111" s="225"/>
      <c r="H111" s="225"/>
      <c r="I111" s="225"/>
      <c r="J111" s="225"/>
      <c r="K111" s="225"/>
      <c r="L111" s="225"/>
      <c r="M111" s="126"/>
      <c r="N111" s="225"/>
      <c r="O111" s="225"/>
      <c r="P111" s="225"/>
      <c r="Q111" s="121"/>
    </row>
    <row r="118" spans="17:17">
      <c r="Q118" s="226"/>
    </row>
    <row r="119" spans="17:17">
      <c r="Q119" s="226"/>
    </row>
    <row r="120" spans="17:17">
      <c r="Q120" s="226"/>
    </row>
    <row r="121" spans="17:17">
      <c r="Q121" s="226"/>
    </row>
    <row r="122" spans="17:17">
      <c r="Q122" s="226"/>
    </row>
    <row r="123" spans="17:17">
      <c r="Q123" s="226"/>
    </row>
    <row r="124" spans="17:17">
      <c r="Q124" s="226"/>
    </row>
    <row r="125" spans="17:17">
      <c r="Q125" s="226"/>
    </row>
    <row r="126" spans="17:17">
      <c r="Q126" s="226"/>
    </row>
    <row r="127" spans="17:17">
      <c r="Q127" s="226"/>
    </row>
  </sheetData>
  <mergeCells count="6">
    <mergeCell ref="B8:C8"/>
    <mergeCell ref="H8:I8"/>
    <mergeCell ref="B92:F92"/>
    <mergeCell ref="H92:L92"/>
    <mergeCell ref="B93:F93"/>
    <mergeCell ref="H93:L93"/>
  </mergeCells>
  <phoneticPr fontId="30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4B53-D92F-49C6-8E38-C34D340A0DD7}">
  <dimension ref="A3:M16"/>
  <sheetViews>
    <sheetView topLeftCell="B6" workbookViewId="0">
      <selection activeCell="I6" sqref="I6:I7"/>
    </sheetView>
  </sheetViews>
  <sheetFormatPr defaultColWidth="9.85546875" defaultRowHeight="12.75"/>
  <cols>
    <col min="1" max="1" width="17.5703125" style="234" customWidth="1"/>
    <col min="2" max="2" width="30.85546875" style="234" customWidth="1"/>
    <col min="3" max="3" width="12.85546875" style="234" customWidth="1"/>
    <col min="4" max="4" width="24" style="234" customWidth="1"/>
    <col min="5" max="5" width="12.85546875" style="234" customWidth="1"/>
    <col min="6" max="6" width="12.85546875" style="249" customWidth="1"/>
    <col min="7" max="8" width="12.85546875" style="234" customWidth="1"/>
    <col min="9" max="9" width="12.85546875" style="248" customWidth="1"/>
    <col min="10" max="12" width="12.85546875" style="249" customWidth="1"/>
    <col min="13" max="13" width="17.85546875" style="234" customWidth="1"/>
    <col min="14" max="256" width="9.85546875" style="234"/>
    <col min="257" max="257" width="17.5703125" style="234" customWidth="1"/>
    <col min="258" max="258" width="30.85546875" style="234" customWidth="1"/>
    <col min="259" max="259" width="12.85546875" style="234" customWidth="1"/>
    <col min="260" max="260" width="24" style="234" customWidth="1"/>
    <col min="261" max="268" width="12.85546875" style="234" customWidth="1"/>
    <col min="269" max="269" width="17.85546875" style="234" customWidth="1"/>
    <col min="270" max="512" width="9.85546875" style="234"/>
    <col min="513" max="513" width="17.5703125" style="234" customWidth="1"/>
    <col min="514" max="514" width="30.85546875" style="234" customWidth="1"/>
    <col min="515" max="515" width="12.85546875" style="234" customWidth="1"/>
    <col min="516" max="516" width="24" style="234" customWidth="1"/>
    <col min="517" max="524" width="12.85546875" style="234" customWidth="1"/>
    <col min="525" max="525" width="17.85546875" style="234" customWidth="1"/>
    <col min="526" max="768" width="9.85546875" style="234"/>
    <col min="769" max="769" width="17.5703125" style="234" customWidth="1"/>
    <col min="770" max="770" width="30.85546875" style="234" customWidth="1"/>
    <col min="771" max="771" width="12.85546875" style="234" customWidth="1"/>
    <col min="772" max="772" width="24" style="234" customWidth="1"/>
    <col min="773" max="780" width="12.85546875" style="234" customWidth="1"/>
    <col min="781" max="781" width="17.85546875" style="234" customWidth="1"/>
    <col min="782" max="1024" width="9.85546875" style="234"/>
    <col min="1025" max="1025" width="17.5703125" style="234" customWidth="1"/>
    <col min="1026" max="1026" width="30.85546875" style="234" customWidth="1"/>
    <col min="1027" max="1027" width="12.85546875" style="234" customWidth="1"/>
    <col min="1028" max="1028" width="24" style="234" customWidth="1"/>
    <col min="1029" max="1036" width="12.85546875" style="234" customWidth="1"/>
    <col min="1037" max="1037" width="17.85546875" style="234" customWidth="1"/>
    <col min="1038" max="1280" width="9.85546875" style="234"/>
    <col min="1281" max="1281" width="17.5703125" style="234" customWidth="1"/>
    <col min="1282" max="1282" width="30.85546875" style="234" customWidth="1"/>
    <col min="1283" max="1283" width="12.85546875" style="234" customWidth="1"/>
    <col min="1284" max="1284" width="24" style="234" customWidth="1"/>
    <col min="1285" max="1292" width="12.85546875" style="234" customWidth="1"/>
    <col min="1293" max="1293" width="17.85546875" style="234" customWidth="1"/>
    <col min="1294" max="1536" width="9.85546875" style="234"/>
    <col min="1537" max="1537" width="17.5703125" style="234" customWidth="1"/>
    <col min="1538" max="1538" width="30.85546875" style="234" customWidth="1"/>
    <col min="1539" max="1539" width="12.85546875" style="234" customWidth="1"/>
    <col min="1540" max="1540" width="24" style="234" customWidth="1"/>
    <col min="1541" max="1548" width="12.85546875" style="234" customWidth="1"/>
    <col min="1549" max="1549" width="17.85546875" style="234" customWidth="1"/>
    <col min="1550" max="1792" width="9.85546875" style="234"/>
    <col min="1793" max="1793" width="17.5703125" style="234" customWidth="1"/>
    <col min="1794" max="1794" width="30.85546875" style="234" customWidth="1"/>
    <col min="1795" max="1795" width="12.85546875" style="234" customWidth="1"/>
    <col min="1796" max="1796" width="24" style="234" customWidth="1"/>
    <col min="1797" max="1804" width="12.85546875" style="234" customWidth="1"/>
    <col min="1805" max="1805" width="17.85546875" style="234" customWidth="1"/>
    <col min="1806" max="2048" width="9.85546875" style="234"/>
    <col min="2049" max="2049" width="17.5703125" style="234" customWidth="1"/>
    <col min="2050" max="2050" width="30.85546875" style="234" customWidth="1"/>
    <col min="2051" max="2051" width="12.85546875" style="234" customWidth="1"/>
    <col min="2052" max="2052" width="24" style="234" customWidth="1"/>
    <col min="2053" max="2060" width="12.85546875" style="234" customWidth="1"/>
    <col min="2061" max="2061" width="17.85546875" style="234" customWidth="1"/>
    <col min="2062" max="2304" width="9.85546875" style="234"/>
    <col min="2305" max="2305" width="17.5703125" style="234" customWidth="1"/>
    <col min="2306" max="2306" width="30.85546875" style="234" customWidth="1"/>
    <col min="2307" max="2307" width="12.85546875" style="234" customWidth="1"/>
    <col min="2308" max="2308" width="24" style="234" customWidth="1"/>
    <col min="2309" max="2316" width="12.85546875" style="234" customWidth="1"/>
    <col min="2317" max="2317" width="17.85546875" style="234" customWidth="1"/>
    <col min="2318" max="2560" width="9.85546875" style="234"/>
    <col min="2561" max="2561" width="17.5703125" style="234" customWidth="1"/>
    <col min="2562" max="2562" width="30.85546875" style="234" customWidth="1"/>
    <col min="2563" max="2563" width="12.85546875" style="234" customWidth="1"/>
    <col min="2564" max="2564" width="24" style="234" customWidth="1"/>
    <col min="2565" max="2572" width="12.85546875" style="234" customWidth="1"/>
    <col min="2573" max="2573" width="17.85546875" style="234" customWidth="1"/>
    <col min="2574" max="2816" width="9.85546875" style="234"/>
    <col min="2817" max="2817" width="17.5703125" style="234" customWidth="1"/>
    <col min="2818" max="2818" width="30.85546875" style="234" customWidth="1"/>
    <col min="2819" max="2819" width="12.85546875" style="234" customWidth="1"/>
    <col min="2820" max="2820" width="24" style="234" customWidth="1"/>
    <col min="2821" max="2828" width="12.85546875" style="234" customWidth="1"/>
    <col min="2829" max="2829" width="17.85546875" style="234" customWidth="1"/>
    <col min="2830" max="3072" width="9.85546875" style="234"/>
    <col min="3073" max="3073" width="17.5703125" style="234" customWidth="1"/>
    <col min="3074" max="3074" width="30.85546875" style="234" customWidth="1"/>
    <col min="3075" max="3075" width="12.85546875" style="234" customWidth="1"/>
    <col min="3076" max="3076" width="24" style="234" customWidth="1"/>
    <col min="3077" max="3084" width="12.85546875" style="234" customWidth="1"/>
    <col min="3085" max="3085" width="17.85546875" style="234" customWidth="1"/>
    <col min="3086" max="3328" width="9.85546875" style="234"/>
    <col min="3329" max="3329" width="17.5703125" style="234" customWidth="1"/>
    <col min="3330" max="3330" width="30.85546875" style="234" customWidth="1"/>
    <col min="3331" max="3331" width="12.85546875" style="234" customWidth="1"/>
    <col min="3332" max="3332" width="24" style="234" customWidth="1"/>
    <col min="3333" max="3340" width="12.85546875" style="234" customWidth="1"/>
    <col min="3341" max="3341" width="17.85546875" style="234" customWidth="1"/>
    <col min="3342" max="3584" width="9.85546875" style="234"/>
    <col min="3585" max="3585" width="17.5703125" style="234" customWidth="1"/>
    <col min="3586" max="3586" width="30.85546875" style="234" customWidth="1"/>
    <col min="3587" max="3587" width="12.85546875" style="234" customWidth="1"/>
    <col min="3588" max="3588" width="24" style="234" customWidth="1"/>
    <col min="3589" max="3596" width="12.85546875" style="234" customWidth="1"/>
    <col min="3597" max="3597" width="17.85546875" style="234" customWidth="1"/>
    <col min="3598" max="3840" width="9.85546875" style="234"/>
    <col min="3841" max="3841" width="17.5703125" style="234" customWidth="1"/>
    <col min="3842" max="3842" width="30.85546875" style="234" customWidth="1"/>
    <col min="3843" max="3843" width="12.85546875" style="234" customWidth="1"/>
    <col min="3844" max="3844" width="24" style="234" customWidth="1"/>
    <col min="3845" max="3852" width="12.85546875" style="234" customWidth="1"/>
    <col min="3853" max="3853" width="17.85546875" style="234" customWidth="1"/>
    <col min="3854" max="4096" width="9.85546875" style="234"/>
    <col min="4097" max="4097" width="17.5703125" style="234" customWidth="1"/>
    <col min="4098" max="4098" width="30.85546875" style="234" customWidth="1"/>
    <col min="4099" max="4099" width="12.85546875" style="234" customWidth="1"/>
    <col min="4100" max="4100" width="24" style="234" customWidth="1"/>
    <col min="4101" max="4108" width="12.85546875" style="234" customWidth="1"/>
    <col min="4109" max="4109" width="17.85546875" style="234" customWidth="1"/>
    <col min="4110" max="4352" width="9.85546875" style="234"/>
    <col min="4353" max="4353" width="17.5703125" style="234" customWidth="1"/>
    <col min="4354" max="4354" width="30.85546875" style="234" customWidth="1"/>
    <col min="4355" max="4355" width="12.85546875" style="234" customWidth="1"/>
    <col min="4356" max="4356" width="24" style="234" customWidth="1"/>
    <col min="4357" max="4364" width="12.85546875" style="234" customWidth="1"/>
    <col min="4365" max="4365" width="17.85546875" style="234" customWidth="1"/>
    <col min="4366" max="4608" width="9.85546875" style="234"/>
    <col min="4609" max="4609" width="17.5703125" style="234" customWidth="1"/>
    <col min="4610" max="4610" width="30.85546875" style="234" customWidth="1"/>
    <col min="4611" max="4611" width="12.85546875" style="234" customWidth="1"/>
    <col min="4612" max="4612" width="24" style="234" customWidth="1"/>
    <col min="4613" max="4620" width="12.85546875" style="234" customWidth="1"/>
    <col min="4621" max="4621" width="17.85546875" style="234" customWidth="1"/>
    <col min="4622" max="4864" width="9.85546875" style="234"/>
    <col min="4865" max="4865" width="17.5703125" style="234" customWidth="1"/>
    <col min="4866" max="4866" width="30.85546875" style="234" customWidth="1"/>
    <col min="4867" max="4867" width="12.85546875" style="234" customWidth="1"/>
    <col min="4868" max="4868" width="24" style="234" customWidth="1"/>
    <col min="4869" max="4876" width="12.85546875" style="234" customWidth="1"/>
    <col min="4877" max="4877" width="17.85546875" style="234" customWidth="1"/>
    <col min="4878" max="5120" width="9.85546875" style="234"/>
    <col min="5121" max="5121" width="17.5703125" style="234" customWidth="1"/>
    <col min="5122" max="5122" width="30.85546875" style="234" customWidth="1"/>
    <col min="5123" max="5123" width="12.85546875" style="234" customWidth="1"/>
    <col min="5124" max="5124" width="24" style="234" customWidth="1"/>
    <col min="5125" max="5132" width="12.85546875" style="234" customWidth="1"/>
    <col min="5133" max="5133" width="17.85546875" style="234" customWidth="1"/>
    <col min="5134" max="5376" width="9.85546875" style="234"/>
    <col min="5377" max="5377" width="17.5703125" style="234" customWidth="1"/>
    <col min="5378" max="5378" width="30.85546875" style="234" customWidth="1"/>
    <col min="5379" max="5379" width="12.85546875" style="234" customWidth="1"/>
    <col min="5380" max="5380" width="24" style="234" customWidth="1"/>
    <col min="5381" max="5388" width="12.85546875" style="234" customWidth="1"/>
    <col min="5389" max="5389" width="17.85546875" style="234" customWidth="1"/>
    <col min="5390" max="5632" width="9.85546875" style="234"/>
    <col min="5633" max="5633" width="17.5703125" style="234" customWidth="1"/>
    <col min="5634" max="5634" width="30.85546875" style="234" customWidth="1"/>
    <col min="5635" max="5635" width="12.85546875" style="234" customWidth="1"/>
    <col min="5636" max="5636" width="24" style="234" customWidth="1"/>
    <col min="5637" max="5644" width="12.85546875" style="234" customWidth="1"/>
    <col min="5645" max="5645" width="17.85546875" style="234" customWidth="1"/>
    <col min="5646" max="5888" width="9.85546875" style="234"/>
    <col min="5889" max="5889" width="17.5703125" style="234" customWidth="1"/>
    <col min="5890" max="5890" width="30.85546875" style="234" customWidth="1"/>
    <col min="5891" max="5891" width="12.85546875" style="234" customWidth="1"/>
    <col min="5892" max="5892" width="24" style="234" customWidth="1"/>
    <col min="5893" max="5900" width="12.85546875" style="234" customWidth="1"/>
    <col min="5901" max="5901" width="17.85546875" style="234" customWidth="1"/>
    <col min="5902" max="6144" width="9.85546875" style="234"/>
    <col min="6145" max="6145" width="17.5703125" style="234" customWidth="1"/>
    <col min="6146" max="6146" width="30.85546875" style="234" customWidth="1"/>
    <col min="6147" max="6147" width="12.85546875" style="234" customWidth="1"/>
    <col min="6148" max="6148" width="24" style="234" customWidth="1"/>
    <col min="6149" max="6156" width="12.85546875" style="234" customWidth="1"/>
    <col min="6157" max="6157" width="17.85546875" style="234" customWidth="1"/>
    <col min="6158" max="6400" width="9.85546875" style="234"/>
    <col min="6401" max="6401" width="17.5703125" style="234" customWidth="1"/>
    <col min="6402" max="6402" width="30.85546875" style="234" customWidth="1"/>
    <col min="6403" max="6403" width="12.85546875" style="234" customWidth="1"/>
    <col min="6404" max="6404" width="24" style="234" customWidth="1"/>
    <col min="6405" max="6412" width="12.85546875" style="234" customWidth="1"/>
    <col min="6413" max="6413" width="17.85546875" style="234" customWidth="1"/>
    <col min="6414" max="6656" width="9.85546875" style="234"/>
    <col min="6657" max="6657" width="17.5703125" style="234" customWidth="1"/>
    <col min="6658" max="6658" width="30.85546875" style="234" customWidth="1"/>
    <col min="6659" max="6659" width="12.85546875" style="234" customWidth="1"/>
    <col min="6660" max="6660" width="24" style="234" customWidth="1"/>
    <col min="6661" max="6668" width="12.85546875" style="234" customWidth="1"/>
    <col min="6669" max="6669" width="17.85546875" style="234" customWidth="1"/>
    <col min="6670" max="6912" width="9.85546875" style="234"/>
    <col min="6913" max="6913" width="17.5703125" style="234" customWidth="1"/>
    <col min="6914" max="6914" width="30.85546875" style="234" customWidth="1"/>
    <col min="6915" max="6915" width="12.85546875" style="234" customWidth="1"/>
    <col min="6916" max="6916" width="24" style="234" customWidth="1"/>
    <col min="6917" max="6924" width="12.85546875" style="234" customWidth="1"/>
    <col min="6925" max="6925" width="17.85546875" style="234" customWidth="1"/>
    <col min="6926" max="7168" width="9.85546875" style="234"/>
    <col min="7169" max="7169" width="17.5703125" style="234" customWidth="1"/>
    <col min="7170" max="7170" width="30.85546875" style="234" customWidth="1"/>
    <col min="7171" max="7171" width="12.85546875" style="234" customWidth="1"/>
    <col min="7172" max="7172" width="24" style="234" customWidth="1"/>
    <col min="7173" max="7180" width="12.85546875" style="234" customWidth="1"/>
    <col min="7181" max="7181" width="17.85546875" style="234" customWidth="1"/>
    <col min="7182" max="7424" width="9.85546875" style="234"/>
    <col min="7425" max="7425" width="17.5703125" style="234" customWidth="1"/>
    <col min="7426" max="7426" width="30.85546875" style="234" customWidth="1"/>
    <col min="7427" max="7427" width="12.85546875" style="234" customWidth="1"/>
    <col min="7428" max="7428" width="24" style="234" customWidth="1"/>
    <col min="7429" max="7436" width="12.85546875" style="234" customWidth="1"/>
    <col min="7437" max="7437" width="17.85546875" style="234" customWidth="1"/>
    <col min="7438" max="7680" width="9.85546875" style="234"/>
    <col min="7681" max="7681" width="17.5703125" style="234" customWidth="1"/>
    <col min="7682" max="7682" width="30.85546875" style="234" customWidth="1"/>
    <col min="7683" max="7683" width="12.85546875" style="234" customWidth="1"/>
    <col min="7684" max="7684" width="24" style="234" customWidth="1"/>
    <col min="7685" max="7692" width="12.85546875" style="234" customWidth="1"/>
    <col min="7693" max="7693" width="17.85546875" style="234" customWidth="1"/>
    <col min="7694" max="7936" width="9.85546875" style="234"/>
    <col min="7937" max="7937" width="17.5703125" style="234" customWidth="1"/>
    <col min="7938" max="7938" width="30.85546875" style="234" customWidth="1"/>
    <col min="7939" max="7939" width="12.85546875" style="234" customWidth="1"/>
    <col min="7940" max="7940" width="24" style="234" customWidth="1"/>
    <col min="7941" max="7948" width="12.85546875" style="234" customWidth="1"/>
    <col min="7949" max="7949" width="17.85546875" style="234" customWidth="1"/>
    <col min="7950" max="8192" width="9.85546875" style="234"/>
    <col min="8193" max="8193" width="17.5703125" style="234" customWidth="1"/>
    <col min="8194" max="8194" width="30.85546875" style="234" customWidth="1"/>
    <col min="8195" max="8195" width="12.85546875" style="234" customWidth="1"/>
    <col min="8196" max="8196" width="24" style="234" customWidth="1"/>
    <col min="8197" max="8204" width="12.85546875" style="234" customWidth="1"/>
    <col min="8205" max="8205" width="17.85546875" style="234" customWidth="1"/>
    <col min="8206" max="8448" width="9.85546875" style="234"/>
    <col min="8449" max="8449" width="17.5703125" style="234" customWidth="1"/>
    <col min="8450" max="8450" width="30.85546875" style="234" customWidth="1"/>
    <col min="8451" max="8451" width="12.85546875" style="234" customWidth="1"/>
    <col min="8452" max="8452" width="24" style="234" customWidth="1"/>
    <col min="8453" max="8460" width="12.85546875" style="234" customWidth="1"/>
    <col min="8461" max="8461" width="17.85546875" style="234" customWidth="1"/>
    <col min="8462" max="8704" width="9.85546875" style="234"/>
    <col min="8705" max="8705" width="17.5703125" style="234" customWidth="1"/>
    <col min="8706" max="8706" width="30.85546875" style="234" customWidth="1"/>
    <col min="8707" max="8707" width="12.85546875" style="234" customWidth="1"/>
    <col min="8708" max="8708" width="24" style="234" customWidth="1"/>
    <col min="8709" max="8716" width="12.85546875" style="234" customWidth="1"/>
    <col min="8717" max="8717" width="17.85546875" style="234" customWidth="1"/>
    <col min="8718" max="8960" width="9.85546875" style="234"/>
    <col min="8961" max="8961" width="17.5703125" style="234" customWidth="1"/>
    <col min="8962" max="8962" width="30.85546875" style="234" customWidth="1"/>
    <col min="8963" max="8963" width="12.85546875" style="234" customWidth="1"/>
    <col min="8964" max="8964" width="24" style="234" customWidth="1"/>
    <col min="8965" max="8972" width="12.85546875" style="234" customWidth="1"/>
    <col min="8973" max="8973" width="17.85546875" style="234" customWidth="1"/>
    <col min="8974" max="9216" width="9.85546875" style="234"/>
    <col min="9217" max="9217" width="17.5703125" style="234" customWidth="1"/>
    <col min="9218" max="9218" width="30.85546875" style="234" customWidth="1"/>
    <col min="9219" max="9219" width="12.85546875" style="234" customWidth="1"/>
    <col min="9220" max="9220" width="24" style="234" customWidth="1"/>
    <col min="9221" max="9228" width="12.85546875" style="234" customWidth="1"/>
    <col min="9229" max="9229" width="17.85546875" style="234" customWidth="1"/>
    <col min="9230" max="9472" width="9.85546875" style="234"/>
    <col min="9473" max="9473" width="17.5703125" style="234" customWidth="1"/>
    <col min="9474" max="9474" width="30.85546875" style="234" customWidth="1"/>
    <col min="9475" max="9475" width="12.85546875" style="234" customWidth="1"/>
    <col min="9476" max="9476" width="24" style="234" customWidth="1"/>
    <col min="9477" max="9484" width="12.85546875" style="234" customWidth="1"/>
    <col min="9485" max="9485" width="17.85546875" style="234" customWidth="1"/>
    <col min="9486" max="9728" width="9.85546875" style="234"/>
    <col min="9729" max="9729" width="17.5703125" style="234" customWidth="1"/>
    <col min="9730" max="9730" width="30.85546875" style="234" customWidth="1"/>
    <col min="9731" max="9731" width="12.85546875" style="234" customWidth="1"/>
    <col min="9732" max="9732" width="24" style="234" customWidth="1"/>
    <col min="9733" max="9740" width="12.85546875" style="234" customWidth="1"/>
    <col min="9741" max="9741" width="17.85546875" style="234" customWidth="1"/>
    <col min="9742" max="9984" width="9.85546875" style="234"/>
    <col min="9985" max="9985" width="17.5703125" style="234" customWidth="1"/>
    <col min="9986" max="9986" width="30.85546875" style="234" customWidth="1"/>
    <col min="9987" max="9987" width="12.85546875" style="234" customWidth="1"/>
    <col min="9988" max="9988" width="24" style="234" customWidth="1"/>
    <col min="9989" max="9996" width="12.85546875" style="234" customWidth="1"/>
    <col min="9997" max="9997" width="17.85546875" style="234" customWidth="1"/>
    <col min="9998" max="10240" width="9.85546875" style="234"/>
    <col min="10241" max="10241" width="17.5703125" style="234" customWidth="1"/>
    <col min="10242" max="10242" width="30.85546875" style="234" customWidth="1"/>
    <col min="10243" max="10243" width="12.85546875" style="234" customWidth="1"/>
    <col min="10244" max="10244" width="24" style="234" customWidth="1"/>
    <col min="10245" max="10252" width="12.85546875" style="234" customWidth="1"/>
    <col min="10253" max="10253" width="17.85546875" style="234" customWidth="1"/>
    <col min="10254" max="10496" width="9.85546875" style="234"/>
    <col min="10497" max="10497" width="17.5703125" style="234" customWidth="1"/>
    <col min="10498" max="10498" width="30.85546875" style="234" customWidth="1"/>
    <col min="10499" max="10499" width="12.85546875" style="234" customWidth="1"/>
    <col min="10500" max="10500" width="24" style="234" customWidth="1"/>
    <col min="10501" max="10508" width="12.85546875" style="234" customWidth="1"/>
    <col min="10509" max="10509" width="17.85546875" style="234" customWidth="1"/>
    <col min="10510" max="10752" width="9.85546875" style="234"/>
    <col min="10753" max="10753" width="17.5703125" style="234" customWidth="1"/>
    <col min="10754" max="10754" width="30.85546875" style="234" customWidth="1"/>
    <col min="10755" max="10755" width="12.85546875" style="234" customWidth="1"/>
    <col min="10756" max="10756" width="24" style="234" customWidth="1"/>
    <col min="10757" max="10764" width="12.85546875" style="234" customWidth="1"/>
    <col min="10765" max="10765" width="17.85546875" style="234" customWidth="1"/>
    <col min="10766" max="11008" width="9.85546875" style="234"/>
    <col min="11009" max="11009" width="17.5703125" style="234" customWidth="1"/>
    <col min="11010" max="11010" width="30.85546875" style="234" customWidth="1"/>
    <col min="11011" max="11011" width="12.85546875" style="234" customWidth="1"/>
    <col min="11012" max="11012" width="24" style="234" customWidth="1"/>
    <col min="11013" max="11020" width="12.85546875" style="234" customWidth="1"/>
    <col min="11021" max="11021" width="17.85546875" style="234" customWidth="1"/>
    <col min="11022" max="11264" width="9.85546875" style="234"/>
    <col min="11265" max="11265" width="17.5703125" style="234" customWidth="1"/>
    <col min="11266" max="11266" width="30.85546875" style="234" customWidth="1"/>
    <col min="11267" max="11267" width="12.85546875" style="234" customWidth="1"/>
    <col min="11268" max="11268" width="24" style="234" customWidth="1"/>
    <col min="11269" max="11276" width="12.85546875" style="234" customWidth="1"/>
    <col min="11277" max="11277" width="17.85546875" style="234" customWidth="1"/>
    <col min="11278" max="11520" width="9.85546875" style="234"/>
    <col min="11521" max="11521" width="17.5703125" style="234" customWidth="1"/>
    <col min="11522" max="11522" width="30.85546875" style="234" customWidth="1"/>
    <col min="11523" max="11523" width="12.85546875" style="234" customWidth="1"/>
    <col min="11524" max="11524" width="24" style="234" customWidth="1"/>
    <col min="11525" max="11532" width="12.85546875" style="234" customWidth="1"/>
    <col min="11533" max="11533" width="17.85546875" style="234" customWidth="1"/>
    <col min="11534" max="11776" width="9.85546875" style="234"/>
    <col min="11777" max="11777" width="17.5703125" style="234" customWidth="1"/>
    <col min="11778" max="11778" width="30.85546875" style="234" customWidth="1"/>
    <col min="11779" max="11779" width="12.85546875" style="234" customWidth="1"/>
    <col min="11780" max="11780" width="24" style="234" customWidth="1"/>
    <col min="11781" max="11788" width="12.85546875" style="234" customWidth="1"/>
    <col min="11789" max="11789" width="17.85546875" style="234" customWidth="1"/>
    <col min="11790" max="12032" width="9.85546875" style="234"/>
    <col min="12033" max="12033" width="17.5703125" style="234" customWidth="1"/>
    <col min="12034" max="12034" width="30.85546875" style="234" customWidth="1"/>
    <col min="12035" max="12035" width="12.85546875" style="234" customWidth="1"/>
    <col min="12036" max="12036" width="24" style="234" customWidth="1"/>
    <col min="12037" max="12044" width="12.85546875" style="234" customWidth="1"/>
    <col min="12045" max="12045" width="17.85546875" style="234" customWidth="1"/>
    <col min="12046" max="12288" width="9.85546875" style="234"/>
    <col min="12289" max="12289" width="17.5703125" style="234" customWidth="1"/>
    <col min="12290" max="12290" width="30.85546875" style="234" customWidth="1"/>
    <col min="12291" max="12291" width="12.85546875" style="234" customWidth="1"/>
    <col min="12292" max="12292" width="24" style="234" customWidth="1"/>
    <col min="12293" max="12300" width="12.85546875" style="234" customWidth="1"/>
    <col min="12301" max="12301" width="17.85546875" style="234" customWidth="1"/>
    <col min="12302" max="12544" width="9.85546875" style="234"/>
    <col min="12545" max="12545" width="17.5703125" style="234" customWidth="1"/>
    <col min="12546" max="12546" width="30.85546875" style="234" customWidth="1"/>
    <col min="12547" max="12547" width="12.85546875" style="234" customWidth="1"/>
    <col min="12548" max="12548" width="24" style="234" customWidth="1"/>
    <col min="12549" max="12556" width="12.85546875" style="234" customWidth="1"/>
    <col min="12557" max="12557" width="17.85546875" style="234" customWidth="1"/>
    <col min="12558" max="12800" width="9.85546875" style="234"/>
    <col min="12801" max="12801" width="17.5703125" style="234" customWidth="1"/>
    <col min="12802" max="12802" width="30.85546875" style="234" customWidth="1"/>
    <col min="12803" max="12803" width="12.85546875" style="234" customWidth="1"/>
    <col min="12804" max="12804" width="24" style="234" customWidth="1"/>
    <col min="12805" max="12812" width="12.85546875" style="234" customWidth="1"/>
    <col min="12813" max="12813" width="17.85546875" style="234" customWidth="1"/>
    <col min="12814" max="13056" width="9.85546875" style="234"/>
    <col min="13057" max="13057" width="17.5703125" style="234" customWidth="1"/>
    <col min="13058" max="13058" width="30.85546875" style="234" customWidth="1"/>
    <col min="13059" max="13059" width="12.85546875" style="234" customWidth="1"/>
    <col min="13060" max="13060" width="24" style="234" customWidth="1"/>
    <col min="13061" max="13068" width="12.85546875" style="234" customWidth="1"/>
    <col min="13069" max="13069" width="17.85546875" style="234" customWidth="1"/>
    <col min="13070" max="13312" width="9.85546875" style="234"/>
    <col min="13313" max="13313" width="17.5703125" style="234" customWidth="1"/>
    <col min="13314" max="13314" width="30.85546875" style="234" customWidth="1"/>
    <col min="13315" max="13315" width="12.85546875" style="234" customWidth="1"/>
    <col min="13316" max="13316" width="24" style="234" customWidth="1"/>
    <col min="13317" max="13324" width="12.85546875" style="234" customWidth="1"/>
    <col min="13325" max="13325" width="17.85546875" style="234" customWidth="1"/>
    <col min="13326" max="13568" width="9.85546875" style="234"/>
    <col min="13569" max="13569" width="17.5703125" style="234" customWidth="1"/>
    <col min="13570" max="13570" width="30.85546875" style="234" customWidth="1"/>
    <col min="13571" max="13571" width="12.85546875" style="234" customWidth="1"/>
    <col min="13572" max="13572" width="24" style="234" customWidth="1"/>
    <col min="13573" max="13580" width="12.85546875" style="234" customWidth="1"/>
    <col min="13581" max="13581" width="17.85546875" style="234" customWidth="1"/>
    <col min="13582" max="13824" width="9.85546875" style="234"/>
    <col min="13825" max="13825" width="17.5703125" style="234" customWidth="1"/>
    <col min="13826" max="13826" width="30.85546875" style="234" customWidth="1"/>
    <col min="13827" max="13827" width="12.85546875" style="234" customWidth="1"/>
    <col min="13828" max="13828" width="24" style="234" customWidth="1"/>
    <col min="13829" max="13836" width="12.85546875" style="234" customWidth="1"/>
    <col min="13837" max="13837" width="17.85546875" style="234" customWidth="1"/>
    <col min="13838" max="14080" width="9.85546875" style="234"/>
    <col min="14081" max="14081" width="17.5703125" style="234" customWidth="1"/>
    <col min="14082" max="14082" width="30.85546875" style="234" customWidth="1"/>
    <col min="14083" max="14083" width="12.85546875" style="234" customWidth="1"/>
    <col min="14084" max="14084" width="24" style="234" customWidth="1"/>
    <col min="14085" max="14092" width="12.85546875" style="234" customWidth="1"/>
    <col min="14093" max="14093" width="17.85546875" style="234" customWidth="1"/>
    <col min="14094" max="14336" width="9.85546875" style="234"/>
    <col min="14337" max="14337" width="17.5703125" style="234" customWidth="1"/>
    <col min="14338" max="14338" width="30.85546875" style="234" customWidth="1"/>
    <col min="14339" max="14339" width="12.85546875" style="234" customWidth="1"/>
    <col min="14340" max="14340" width="24" style="234" customWidth="1"/>
    <col min="14341" max="14348" width="12.85546875" style="234" customWidth="1"/>
    <col min="14349" max="14349" width="17.85546875" style="234" customWidth="1"/>
    <col min="14350" max="14592" width="9.85546875" style="234"/>
    <col min="14593" max="14593" width="17.5703125" style="234" customWidth="1"/>
    <col min="14594" max="14594" width="30.85546875" style="234" customWidth="1"/>
    <col min="14595" max="14595" width="12.85546875" style="234" customWidth="1"/>
    <col min="14596" max="14596" width="24" style="234" customWidth="1"/>
    <col min="14597" max="14604" width="12.85546875" style="234" customWidth="1"/>
    <col min="14605" max="14605" width="17.85546875" style="234" customWidth="1"/>
    <col min="14606" max="14848" width="9.85546875" style="234"/>
    <col min="14849" max="14849" width="17.5703125" style="234" customWidth="1"/>
    <col min="14850" max="14850" width="30.85546875" style="234" customWidth="1"/>
    <col min="14851" max="14851" width="12.85546875" style="234" customWidth="1"/>
    <col min="14852" max="14852" width="24" style="234" customWidth="1"/>
    <col min="14853" max="14860" width="12.85546875" style="234" customWidth="1"/>
    <col min="14861" max="14861" width="17.85546875" style="234" customWidth="1"/>
    <col min="14862" max="15104" width="9.85546875" style="234"/>
    <col min="15105" max="15105" width="17.5703125" style="234" customWidth="1"/>
    <col min="15106" max="15106" width="30.85546875" style="234" customWidth="1"/>
    <col min="15107" max="15107" width="12.85546875" style="234" customWidth="1"/>
    <col min="15108" max="15108" width="24" style="234" customWidth="1"/>
    <col min="15109" max="15116" width="12.85546875" style="234" customWidth="1"/>
    <col min="15117" max="15117" width="17.85546875" style="234" customWidth="1"/>
    <col min="15118" max="15360" width="9.85546875" style="234"/>
    <col min="15361" max="15361" width="17.5703125" style="234" customWidth="1"/>
    <col min="15362" max="15362" width="30.85546875" style="234" customWidth="1"/>
    <col min="15363" max="15363" width="12.85546875" style="234" customWidth="1"/>
    <col min="15364" max="15364" width="24" style="234" customWidth="1"/>
    <col min="15365" max="15372" width="12.85546875" style="234" customWidth="1"/>
    <col min="15373" max="15373" width="17.85546875" style="234" customWidth="1"/>
    <col min="15374" max="15616" width="9.85546875" style="234"/>
    <col min="15617" max="15617" width="17.5703125" style="234" customWidth="1"/>
    <col min="15618" max="15618" width="30.85546875" style="234" customWidth="1"/>
    <col min="15619" max="15619" width="12.85546875" style="234" customWidth="1"/>
    <col min="15620" max="15620" width="24" style="234" customWidth="1"/>
    <col min="15621" max="15628" width="12.85546875" style="234" customWidth="1"/>
    <col min="15629" max="15629" width="17.85546875" style="234" customWidth="1"/>
    <col min="15630" max="15872" width="9.85546875" style="234"/>
    <col min="15873" max="15873" width="17.5703125" style="234" customWidth="1"/>
    <col min="15874" max="15874" width="30.85546875" style="234" customWidth="1"/>
    <col min="15875" max="15875" width="12.85546875" style="234" customWidth="1"/>
    <col min="15876" max="15876" width="24" style="234" customWidth="1"/>
    <col min="15877" max="15884" width="12.85546875" style="234" customWidth="1"/>
    <col min="15885" max="15885" width="17.85546875" style="234" customWidth="1"/>
    <col min="15886" max="16128" width="9.85546875" style="234"/>
    <col min="16129" max="16129" width="17.5703125" style="234" customWidth="1"/>
    <col min="16130" max="16130" width="30.85546875" style="234" customWidth="1"/>
    <col min="16131" max="16131" width="12.85546875" style="234" customWidth="1"/>
    <col min="16132" max="16132" width="24" style="234" customWidth="1"/>
    <col min="16133" max="16140" width="12.85546875" style="234" customWidth="1"/>
    <col min="16141" max="16141" width="17.85546875" style="234" customWidth="1"/>
    <col min="16142" max="16384" width="9.85546875" style="234"/>
  </cols>
  <sheetData>
    <row r="3" spans="1:13" ht="18">
      <c r="A3" s="227" t="s">
        <v>940</v>
      </c>
      <c r="B3" s="228"/>
      <c r="C3" s="228"/>
      <c r="D3" s="228"/>
      <c r="E3" s="228"/>
      <c r="F3" s="229"/>
      <c r="G3" s="230"/>
      <c r="H3" s="231"/>
      <c r="I3" s="232"/>
      <c r="J3" s="233"/>
      <c r="K3" s="233"/>
      <c r="L3" s="233"/>
      <c r="M3" s="280" t="s">
        <v>941</v>
      </c>
    </row>
    <row r="4" spans="1:13" ht="14.25">
      <c r="A4" s="283" t="s">
        <v>942</v>
      </c>
      <c r="B4" s="283" t="s">
        <v>943</v>
      </c>
      <c r="C4" s="283" t="s">
        <v>944</v>
      </c>
      <c r="D4" s="283" t="s">
        <v>945</v>
      </c>
      <c r="E4" s="284" t="s">
        <v>946</v>
      </c>
      <c r="F4" s="286" t="s">
        <v>947</v>
      </c>
      <c r="G4" s="288" t="s">
        <v>948</v>
      </c>
      <c r="H4" s="280" t="s">
        <v>949</v>
      </c>
      <c r="I4" s="235" t="s">
        <v>950</v>
      </c>
      <c r="J4" s="236" t="s">
        <v>951</v>
      </c>
      <c r="K4" s="236" t="s">
        <v>952</v>
      </c>
      <c r="L4" s="236" t="s">
        <v>953</v>
      </c>
      <c r="M4" s="281"/>
    </row>
    <row r="5" spans="1:13" ht="16.5">
      <c r="A5" s="283"/>
      <c r="B5" s="283"/>
      <c r="C5" s="283"/>
      <c r="D5" s="283"/>
      <c r="E5" s="285"/>
      <c r="F5" s="287"/>
      <c r="G5" s="289"/>
      <c r="H5" s="282"/>
      <c r="I5" s="237" t="s">
        <v>954</v>
      </c>
      <c r="J5" s="238" t="s">
        <v>955</v>
      </c>
      <c r="K5" s="238" t="s">
        <v>956</v>
      </c>
      <c r="L5" s="238" t="s">
        <v>957</v>
      </c>
      <c r="M5" s="282"/>
    </row>
    <row r="6" spans="1:13" ht="204">
      <c r="A6" s="239" t="s">
        <v>958</v>
      </c>
      <c r="B6" s="240" t="s">
        <v>959</v>
      </c>
      <c r="C6" s="241" t="s">
        <v>960</v>
      </c>
      <c r="D6" s="240" t="s">
        <v>961</v>
      </c>
      <c r="E6" s="242">
        <v>2768</v>
      </c>
      <c r="F6" s="243">
        <f>I6</f>
        <v>244.15</v>
      </c>
      <c r="G6" s="244"/>
      <c r="H6" s="243"/>
      <c r="I6" s="261">
        <f>CCD!B97</f>
        <v>244.15</v>
      </c>
      <c r="J6" s="246">
        <f>CCD!B99</f>
        <v>281</v>
      </c>
      <c r="K6" s="243">
        <f>CCD!B100</f>
        <v>254</v>
      </c>
      <c r="L6" s="245">
        <f>CCD!B101</f>
        <v>245</v>
      </c>
      <c r="M6" s="247" t="s">
        <v>993</v>
      </c>
    </row>
    <row r="7" spans="1:13" ht="204">
      <c r="A7" s="239" t="s">
        <v>958</v>
      </c>
      <c r="B7" s="240" t="s">
        <v>959</v>
      </c>
      <c r="C7" s="241" t="s">
        <v>960</v>
      </c>
      <c r="D7" s="240" t="s">
        <v>961</v>
      </c>
      <c r="E7" s="242">
        <v>1846</v>
      </c>
      <c r="F7" s="243">
        <f>I7</f>
        <v>269.25</v>
      </c>
      <c r="G7" s="244"/>
      <c r="H7" s="243"/>
      <c r="I7" s="261">
        <f>CCD!H97</f>
        <v>269.25</v>
      </c>
      <c r="J7" s="246">
        <f>CCD!I99</f>
        <v>314</v>
      </c>
      <c r="K7" s="243">
        <f>CCD!I100</f>
        <v>283</v>
      </c>
      <c r="L7" s="245">
        <f>CCD!I101</f>
        <v>274.2</v>
      </c>
      <c r="M7" s="247"/>
    </row>
    <row r="8" spans="1:13">
      <c r="F8" s="234"/>
    </row>
    <row r="16" spans="1:13">
      <c r="F16" s="234"/>
    </row>
  </sheetData>
  <mergeCells count="9">
    <mergeCell ref="M3:M5"/>
    <mergeCell ref="A4:A5"/>
    <mergeCell ref="B4:B5"/>
    <mergeCell ref="C4:C5"/>
    <mergeCell ref="D4:D5"/>
    <mergeCell ref="E4:E5"/>
    <mergeCell ref="F4:F5"/>
    <mergeCell ref="G4:G5"/>
    <mergeCell ref="H4:H5"/>
  </mergeCells>
  <phoneticPr fontId="3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EC44-4A4D-4D74-8861-CE5F67747206}">
  <sheetPr>
    <tabColor rgb="FFFFFF00"/>
  </sheetPr>
  <dimension ref="A1:K296"/>
  <sheetViews>
    <sheetView topLeftCell="B15" workbookViewId="0">
      <selection activeCell="F1" sqref="F1:G1"/>
    </sheetView>
  </sheetViews>
  <sheetFormatPr defaultRowHeight="15"/>
  <cols>
    <col min="1" max="1" width="18.140625" customWidth="1"/>
    <col min="2" max="3" width="33.140625" customWidth="1"/>
    <col min="4" max="4" width="20.5703125" customWidth="1"/>
    <col min="5" max="5" width="21.5703125" customWidth="1"/>
    <col min="6" max="7" width="24.85546875" customWidth="1"/>
    <col min="8" max="10" width="19.28515625" customWidth="1"/>
    <col min="11" max="11" width="14.28515625" customWidth="1"/>
  </cols>
  <sheetData>
    <row r="1" spans="1:11" ht="30">
      <c r="A1" s="42" t="s">
        <v>244</v>
      </c>
      <c r="B1" s="43" t="s">
        <v>18</v>
      </c>
      <c r="C1" s="44" t="s">
        <v>41</v>
      </c>
      <c r="D1" s="43" t="s">
        <v>3</v>
      </c>
      <c r="E1" s="43" t="s">
        <v>20</v>
      </c>
      <c r="F1" s="43" t="s">
        <v>70</v>
      </c>
      <c r="G1" s="43" t="s">
        <v>813</v>
      </c>
      <c r="H1" s="43" t="s">
        <v>51</v>
      </c>
      <c r="I1" s="43" t="s">
        <v>700</v>
      </c>
      <c r="J1" s="43" t="s">
        <v>707</v>
      </c>
      <c r="K1" s="43" t="s">
        <v>52</v>
      </c>
    </row>
    <row r="2" spans="1:11">
      <c r="A2" s="38" t="s">
        <v>174</v>
      </c>
      <c r="B2" s="38" t="s">
        <v>79</v>
      </c>
      <c r="C2" s="38" t="s">
        <v>155</v>
      </c>
      <c r="F2" s="3" t="s">
        <v>289</v>
      </c>
      <c r="G2" s="3" t="s">
        <v>146</v>
      </c>
      <c r="K2" s="3" t="s">
        <v>656</v>
      </c>
    </row>
    <row r="3" spans="1:11">
      <c r="A3" s="38" t="s">
        <v>170</v>
      </c>
      <c r="B3" s="38" t="s">
        <v>80</v>
      </c>
      <c r="C3" s="38" t="s">
        <v>238</v>
      </c>
      <c r="D3" t="s">
        <v>330</v>
      </c>
      <c r="E3" t="s">
        <v>326</v>
      </c>
      <c r="F3" s="3" t="s">
        <v>290</v>
      </c>
      <c r="G3" s="3" t="s">
        <v>145</v>
      </c>
      <c r="H3" s="3" t="s">
        <v>585</v>
      </c>
      <c r="I3" t="s">
        <v>701</v>
      </c>
      <c r="J3" t="s">
        <v>708</v>
      </c>
      <c r="K3" s="3" t="s">
        <v>594</v>
      </c>
    </row>
    <row r="4" spans="1:11">
      <c r="A4" s="38" t="s">
        <v>81</v>
      </c>
      <c r="B4" s="38" t="s">
        <v>81</v>
      </c>
      <c r="C4" s="38" t="s">
        <v>238</v>
      </c>
      <c r="D4" t="s">
        <v>327</v>
      </c>
      <c r="E4" t="s">
        <v>325</v>
      </c>
      <c r="F4" s="3" t="s">
        <v>291</v>
      </c>
      <c r="G4" s="3" t="s">
        <v>132</v>
      </c>
      <c r="H4" s="3" t="s">
        <v>586</v>
      </c>
      <c r="I4" s="3" t="s">
        <v>702</v>
      </c>
      <c r="J4" s="3" t="s">
        <v>709</v>
      </c>
      <c r="K4" s="3" t="s">
        <v>595</v>
      </c>
    </row>
    <row r="5" spans="1:11">
      <c r="A5" s="38" t="s">
        <v>177</v>
      </c>
      <c r="B5" s="38" t="s">
        <v>84</v>
      </c>
      <c r="C5" s="38" t="s">
        <v>84</v>
      </c>
      <c r="D5" s="3" t="s">
        <v>331</v>
      </c>
      <c r="E5" t="s">
        <v>729</v>
      </c>
      <c r="F5" s="3" t="s">
        <v>292</v>
      </c>
      <c r="G5" s="3" t="s">
        <v>147</v>
      </c>
      <c r="H5" s="3" t="s">
        <v>587</v>
      </c>
      <c r="I5" s="3" t="s">
        <v>703</v>
      </c>
      <c r="J5" s="3" t="s">
        <v>710</v>
      </c>
      <c r="K5" s="3" t="s">
        <v>596</v>
      </c>
    </row>
    <row r="6" spans="1:11">
      <c r="A6" s="38" t="s">
        <v>175</v>
      </c>
      <c r="B6" s="38" t="s">
        <v>82</v>
      </c>
      <c r="C6" s="38" t="s">
        <v>156</v>
      </c>
      <c r="D6" s="3" t="s">
        <v>332</v>
      </c>
      <c r="E6" t="s">
        <v>812</v>
      </c>
      <c r="F6" s="3" t="s">
        <v>293</v>
      </c>
      <c r="G6" s="3" t="s">
        <v>133</v>
      </c>
      <c r="H6" s="3" t="s">
        <v>588</v>
      </c>
      <c r="I6" s="3" t="s">
        <v>704</v>
      </c>
      <c r="J6" s="3" t="s">
        <v>711</v>
      </c>
      <c r="K6" t="s">
        <v>597</v>
      </c>
    </row>
    <row r="7" spans="1:11">
      <c r="A7" s="38" t="s">
        <v>176</v>
      </c>
      <c r="B7" s="38" t="s">
        <v>83</v>
      </c>
      <c r="C7" s="38" t="s">
        <v>157</v>
      </c>
      <c r="D7" t="s">
        <v>333</v>
      </c>
      <c r="E7" t="s">
        <v>324</v>
      </c>
      <c r="F7" s="3" t="s">
        <v>294</v>
      </c>
      <c r="G7" s="3" t="s">
        <v>134</v>
      </c>
      <c r="H7" t="s">
        <v>589</v>
      </c>
      <c r="I7" s="3" t="s">
        <v>705</v>
      </c>
      <c r="J7" s="3" t="s">
        <v>712</v>
      </c>
      <c r="K7" t="s">
        <v>598</v>
      </c>
    </row>
    <row r="8" spans="1:11">
      <c r="A8" s="38" t="s">
        <v>179</v>
      </c>
      <c r="B8" s="38" t="s">
        <v>86</v>
      </c>
      <c r="C8" s="38" t="s">
        <v>159</v>
      </c>
      <c r="D8" t="s">
        <v>513</v>
      </c>
      <c r="E8" t="s">
        <v>323</v>
      </c>
      <c r="F8" s="3" t="s">
        <v>295</v>
      </c>
      <c r="G8" s="3" t="s">
        <v>252</v>
      </c>
      <c r="H8" t="s">
        <v>590</v>
      </c>
      <c r="I8" t="s">
        <v>706</v>
      </c>
      <c r="J8" t="s">
        <v>713</v>
      </c>
      <c r="K8" t="s">
        <v>599</v>
      </c>
    </row>
    <row r="9" spans="1:11">
      <c r="A9" s="38" t="s">
        <v>253</v>
      </c>
      <c r="B9" s="38" t="s">
        <v>254</v>
      </c>
      <c r="C9" s="38" t="s">
        <v>160</v>
      </c>
      <c r="D9" t="s">
        <v>334</v>
      </c>
      <c r="E9" t="s">
        <v>322</v>
      </c>
      <c r="F9" s="3" t="s">
        <v>296</v>
      </c>
      <c r="G9" s="3" t="s">
        <v>135</v>
      </c>
      <c r="H9" t="s">
        <v>591</v>
      </c>
      <c r="J9" t="s">
        <v>714</v>
      </c>
      <c r="K9" t="s">
        <v>600</v>
      </c>
    </row>
    <row r="10" spans="1:11">
      <c r="A10" s="38" t="s">
        <v>180</v>
      </c>
      <c r="B10" s="38" t="s">
        <v>87</v>
      </c>
      <c r="C10" s="38" t="s">
        <v>160</v>
      </c>
      <c r="D10" t="s">
        <v>514</v>
      </c>
      <c r="E10" t="s">
        <v>321</v>
      </c>
      <c r="F10" s="3" t="s">
        <v>297</v>
      </c>
      <c r="G10" s="3" t="s">
        <v>255</v>
      </c>
      <c r="H10" t="s">
        <v>592</v>
      </c>
      <c r="J10" t="s">
        <v>59</v>
      </c>
      <c r="K10" t="s">
        <v>601</v>
      </c>
    </row>
    <row r="11" spans="1:11">
      <c r="A11" s="38" t="s">
        <v>181</v>
      </c>
      <c r="B11" s="38" t="s">
        <v>88</v>
      </c>
      <c r="C11" s="38" t="s">
        <v>160</v>
      </c>
      <c r="D11" t="s">
        <v>335</v>
      </c>
      <c r="E11" t="s">
        <v>320</v>
      </c>
      <c r="F11" s="3" t="s">
        <v>298</v>
      </c>
      <c r="G11" s="3" t="s">
        <v>256</v>
      </c>
      <c r="H11" t="s">
        <v>593</v>
      </c>
      <c r="J11" t="s">
        <v>715</v>
      </c>
      <c r="K11" t="s">
        <v>602</v>
      </c>
    </row>
    <row r="12" spans="1:11">
      <c r="A12" s="38" t="s">
        <v>182</v>
      </c>
      <c r="B12" s="38" t="s">
        <v>89</v>
      </c>
      <c r="C12" s="38" t="s">
        <v>160</v>
      </c>
      <c r="D12" t="s">
        <v>336</v>
      </c>
      <c r="E12" t="s">
        <v>319</v>
      </c>
      <c r="F12" s="3" t="s">
        <v>299</v>
      </c>
      <c r="G12" s="3" t="s">
        <v>257</v>
      </c>
      <c r="H12" t="s">
        <v>584</v>
      </c>
      <c r="K12" t="s">
        <v>603</v>
      </c>
    </row>
    <row r="13" spans="1:11">
      <c r="A13" s="38" t="s">
        <v>183</v>
      </c>
      <c r="B13" s="38" t="s">
        <v>90</v>
      </c>
      <c r="C13" s="38" t="s">
        <v>90</v>
      </c>
      <c r="D13" t="s">
        <v>515</v>
      </c>
      <c r="E13" t="s">
        <v>723</v>
      </c>
      <c r="F13" s="3" t="s">
        <v>300</v>
      </c>
      <c r="G13" s="3" t="s">
        <v>136</v>
      </c>
      <c r="K13" t="s">
        <v>604</v>
      </c>
    </row>
    <row r="14" spans="1:11">
      <c r="A14" s="38" t="s">
        <v>184</v>
      </c>
      <c r="B14" s="38" t="s">
        <v>91</v>
      </c>
      <c r="C14" s="38" t="s">
        <v>161</v>
      </c>
      <c r="D14" t="s">
        <v>328</v>
      </c>
      <c r="E14" t="s">
        <v>721</v>
      </c>
      <c r="F14" s="3" t="s">
        <v>301</v>
      </c>
      <c r="G14" s="3" t="s">
        <v>137</v>
      </c>
      <c r="K14" t="s">
        <v>605</v>
      </c>
    </row>
    <row r="15" spans="1:11">
      <c r="A15" s="38" t="s">
        <v>185</v>
      </c>
      <c r="B15" s="38" t="s">
        <v>92</v>
      </c>
      <c r="C15" s="38" t="s">
        <v>162</v>
      </c>
      <c r="D15" t="s">
        <v>516</v>
      </c>
      <c r="E15" t="s">
        <v>722</v>
      </c>
      <c r="F15" s="3" t="s">
        <v>302</v>
      </c>
      <c r="G15" s="3" t="s">
        <v>258</v>
      </c>
      <c r="K15" t="s">
        <v>606</v>
      </c>
    </row>
    <row r="16" spans="1:11">
      <c r="A16" s="38" t="s">
        <v>259</v>
      </c>
      <c r="B16" s="38" t="s">
        <v>260</v>
      </c>
      <c r="C16" s="38" t="s">
        <v>162</v>
      </c>
      <c r="D16" t="s">
        <v>517</v>
      </c>
      <c r="E16" t="s">
        <v>318</v>
      </c>
      <c r="F16" s="3" t="s">
        <v>303</v>
      </c>
      <c r="G16" s="3" t="s">
        <v>261</v>
      </c>
      <c r="K16" t="s">
        <v>607</v>
      </c>
    </row>
    <row r="17" spans="1:11">
      <c r="A17" s="38" t="s">
        <v>262</v>
      </c>
      <c r="B17" s="38" t="s">
        <v>263</v>
      </c>
      <c r="C17" s="38" t="s">
        <v>264</v>
      </c>
      <c r="D17" t="s">
        <v>337</v>
      </c>
      <c r="E17" t="s">
        <v>720</v>
      </c>
      <c r="F17" s="3" t="s">
        <v>304</v>
      </c>
      <c r="G17" s="3" t="s">
        <v>265</v>
      </c>
      <c r="K17" t="s">
        <v>608</v>
      </c>
    </row>
    <row r="18" spans="1:11">
      <c r="A18" s="38" t="s">
        <v>186</v>
      </c>
      <c r="B18" s="38" t="s">
        <v>93</v>
      </c>
      <c r="C18" s="38" t="s">
        <v>163</v>
      </c>
      <c r="D18" t="s">
        <v>657</v>
      </c>
      <c r="E18" t="s">
        <v>317</v>
      </c>
      <c r="F18" s="3" t="s">
        <v>305</v>
      </c>
      <c r="G18" s="3" t="s">
        <v>138</v>
      </c>
      <c r="K18" t="s">
        <v>609</v>
      </c>
    </row>
    <row r="19" spans="1:11">
      <c r="A19" s="38" t="s">
        <v>213</v>
      </c>
      <c r="B19" s="38" t="s">
        <v>118</v>
      </c>
      <c r="C19" s="38" t="s">
        <v>163</v>
      </c>
      <c r="D19" t="s">
        <v>338</v>
      </c>
      <c r="E19" t="s">
        <v>315</v>
      </c>
      <c r="F19" s="3" t="s">
        <v>306</v>
      </c>
      <c r="G19" s="3" t="s">
        <v>139</v>
      </c>
      <c r="K19" t="s">
        <v>610</v>
      </c>
    </row>
    <row r="20" spans="1:11">
      <c r="A20" s="38" t="s">
        <v>266</v>
      </c>
      <c r="B20" s="38" t="s">
        <v>267</v>
      </c>
      <c r="C20" s="38" t="s">
        <v>268</v>
      </c>
      <c r="D20" t="s">
        <v>518</v>
      </c>
      <c r="E20" t="s">
        <v>719</v>
      </c>
      <c r="F20" s="3" t="s">
        <v>307</v>
      </c>
      <c r="G20" s="3" t="s">
        <v>140</v>
      </c>
      <c r="K20" t="s">
        <v>611</v>
      </c>
    </row>
    <row r="21" spans="1:11">
      <c r="A21" s="38" t="s">
        <v>187</v>
      </c>
      <c r="B21" s="38" t="s">
        <v>94</v>
      </c>
      <c r="C21" s="38" t="s">
        <v>164</v>
      </c>
      <c r="D21" t="s">
        <v>339</v>
      </c>
      <c r="E21" t="s">
        <v>724</v>
      </c>
      <c r="F21" s="3" t="s">
        <v>308</v>
      </c>
      <c r="G21" s="3" t="s">
        <v>148</v>
      </c>
      <c r="K21" t="s">
        <v>612</v>
      </c>
    </row>
    <row r="22" spans="1:11">
      <c r="A22" s="38" t="s">
        <v>188</v>
      </c>
      <c r="B22" s="38" t="s">
        <v>95</v>
      </c>
      <c r="C22" s="38" t="s">
        <v>164</v>
      </c>
      <c r="D22" t="s">
        <v>340</v>
      </c>
      <c r="E22" t="s">
        <v>725</v>
      </c>
      <c r="F22" s="3" t="s">
        <v>309</v>
      </c>
      <c r="G22" s="3" t="s">
        <v>141</v>
      </c>
      <c r="K22" t="s">
        <v>613</v>
      </c>
    </row>
    <row r="23" spans="1:11">
      <c r="A23" s="38" t="s">
        <v>189</v>
      </c>
      <c r="B23" s="38" t="s">
        <v>96</v>
      </c>
      <c r="C23" s="38" t="s">
        <v>165</v>
      </c>
      <c r="D23" t="s">
        <v>341</v>
      </c>
      <c r="E23" t="s">
        <v>726</v>
      </c>
      <c r="F23" s="3" t="s">
        <v>310</v>
      </c>
      <c r="G23" s="3" t="s">
        <v>142</v>
      </c>
      <c r="K23" t="s">
        <v>614</v>
      </c>
    </row>
    <row r="24" spans="1:11">
      <c r="A24" s="38" t="s">
        <v>269</v>
      </c>
      <c r="B24" s="38" t="s">
        <v>270</v>
      </c>
      <c r="C24" s="3" t="s">
        <v>269</v>
      </c>
      <c r="D24" t="s">
        <v>342</v>
      </c>
      <c r="E24" t="s">
        <v>727</v>
      </c>
      <c r="F24" s="3" t="s">
        <v>311</v>
      </c>
      <c r="G24" s="3" t="s">
        <v>271</v>
      </c>
      <c r="K24" t="s">
        <v>615</v>
      </c>
    </row>
    <row r="25" spans="1:11">
      <c r="A25" s="38" t="s">
        <v>190</v>
      </c>
      <c r="B25" s="38" t="s">
        <v>97</v>
      </c>
      <c r="C25" s="38" t="s">
        <v>166</v>
      </c>
      <c r="D25" s="3" t="s">
        <v>519</v>
      </c>
      <c r="E25" t="s">
        <v>728</v>
      </c>
      <c r="F25" s="3" t="s">
        <v>312</v>
      </c>
      <c r="G25" s="3" t="s">
        <v>144</v>
      </c>
      <c r="K25" t="s">
        <v>616</v>
      </c>
    </row>
    <row r="26" spans="1:11">
      <c r="A26" s="38" t="s">
        <v>272</v>
      </c>
      <c r="B26" s="38" t="s">
        <v>273</v>
      </c>
      <c r="C26" s="38" t="s">
        <v>166</v>
      </c>
      <c r="D26" t="s">
        <v>343</v>
      </c>
      <c r="E26" t="s">
        <v>316</v>
      </c>
      <c r="F26" s="3" t="s">
        <v>313</v>
      </c>
      <c r="G26" s="3" t="s">
        <v>143</v>
      </c>
      <c r="K26" t="s">
        <v>617</v>
      </c>
    </row>
    <row r="27" spans="1:11">
      <c r="A27" s="38" t="s">
        <v>191</v>
      </c>
      <c r="B27" s="38" t="s">
        <v>98</v>
      </c>
      <c r="C27" s="38" t="s">
        <v>98</v>
      </c>
      <c r="D27" t="s">
        <v>658</v>
      </c>
      <c r="F27" s="3" t="s">
        <v>314</v>
      </c>
      <c r="G27" s="3" t="s">
        <v>274</v>
      </c>
      <c r="K27" t="s">
        <v>618</v>
      </c>
    </row>
    <row r="28" spans="1:11">
      <c r="A28" s="38" t="s">
        <v>275</v>
      </c>
      <c r="B28" s="38" t="s">
        <v>276</v>
      </c>
      <c r="C28" s="38" t="s">
        <v>275</v>
      </c>
      <c r="D28" t="s">
        <v>344</v>
      </c>
      <c r="K28" t="s">
        <v>619</v>
      </c>
    </row>
    <row r="29" spans="1:11">
      <c r="A29" s="38" t="s">
        <v>225</v>
      </c>
      <c r="B29" s="38" t="s">
        <v>224</v>
      </c>
      <c r="C29" s="38" t="s">
        <v>242</v>
      </c>
      <c r="D29" t="s">
        <v>659</v>
      </c>
      <c r="K29" t="s">
        <v>620</v>
      </c>
    </row>
    <row r="30" spans="1:11">
      <c r="A30" s="38" t="s">
        <v>227</v>
      </c>
      <c r="B30" s="38" t="s">
        <v>226</v>
      </c>
      <c r="C30" s="38" t="s">
        <v>242</v>
      </c>
      <c r="D30" t="s">
        <v>345</v>
      </c>
      <c r="K30" t="s">
        <v>621</v>
      </c>
    </row>
    <row r="31" spans="1:11">
      <c r="A31" s="38" t="s">
        <v>229</v>
      </c>
      <c r="B31" s="38" t="s">
        <v>228</v>
      </c>
      <c r="C31" s="38" t="s">
        <v>242</v>
      </c>
      <c r="D31" t="s">
        <v>660</v>
      </c>
      <c r="K31" t="s">
        <v>622</v>
      </c>
    </row>
    <row r="32" spans="1:11">
      <c r="A32" s="38" t="s">
        <v>231</v>
      </c>
      <c r="B32" s="38" t="s">
        <v>230</v>
      </c>
      <c r="C32" s="38" t="s">
        <v>242</v>
      </c>
      <c r="D32" t="s">
        <v>329</v>
      </c>
      <c r="K32" t="s">
        <v>623</v>
      </c>
    </row>
    <row r="33" spans="1:11">
      <c r="A33" s="38" t="s">
        <v>192</v>
      </c>
      <c r="B33" s="38" t="s">
        <v>99</v>
      </c>
      <c r="C33" s="38" t="s">
        <v>99</v>
      </c>
      <c r="D33" t="s">
        <v>346</v>
      </c>
      <c r="K33" t="s">
        <v>624</v>
      </c>
    </row>
    <row r="34" spans="1:11">
      <c r="A34" s="38" t="s">
        <v>194</v>
      </c>
      <c r="B34" s="38" t="s">
        <v>101</v>
      </c>
      <c r="C34" s="38" t="s">
        <v>100</v>
      </c>
      <c r="D34" s="3" t="s">
        <v>661</v>
      </c>
      <c r="K34" t="s">
        <v>625</v>
      </c>
    </row>
    <row r="35" spans="1:11">
      <c r="A35" s="38" t="s">
        <v>195</v>
      </c>
      <c r="B35" s="38" t="s">
        <v>102</v>
      </c>
      <c r="C35" s="38" t="s">
        <v>100</v>
      </c>
      <c r="D35" t="s">
        <v>347</v>
      </c>
      <c r="K35" t="s">
        <v>626</v>
      </c>
    </row>
    <row r="36" spans="1:11">
      <c r="A36" s="38" t="s">
        <v>193</v>
      </c>
      <c r="B36" s="38" t="s">
        <v>100</v>
      </c>
      <c r="C36" s="38" t="s">
        <v>100</v>
      </c>
      <c r="D36" t="s">
        <v>520</v>
      </c>
      <c r="K36" t="s">
        <v>627</v>
      </c>
    </row>
    <row r="37" spans="1:11">
      <c r="A37" s="38" t="s">
        <v>214</v>
      </c>
      <c r="B37" s="38" t="s">
        <v>119</v>
      </c>
      <c r="C37" s="38" t="s">
        <v>119</v>
      </c>
      <c r="D37" t="s">
        <v>348</v>
      </c>
      <c r="K37" t="s">
        <v>628</v>
      </c>
    </row>
    <row r="38" spans="1:11">
      <c r="A38" s="38" t="s">
        <v>215</v>
      </c>
      <c r="B38" s="38" t="s">
        <v>120</v>
      </c>
      <c r="C38" s="38" t="s">
        <v>119</v>
      </c>
      <c r="D38" t="s">
        <v>349</v>
      </c>
      <c r="K38" t="s">
        <v>629</v>
      </c>
    </row>
    <row r="39" spans="1:11">
      <c r="A39" s="38" t="s">
        <v>196</v>
      </c>
      <c r="B39" s="38" t="s">
        <v>103</v>
      </c>
      <c r="C39" s="38" t="s">
        <v>103</v>
      </c>
      <c r="D39" t="s">
        <v>350</v>
      </c>
      <c r="K39" t="s">
        <v>630</v>
      </c>
    </row>
    <row r="40" spans="1:11">
      <c r="A40" s="38" t="s">
        <v>197</v>
      </c>
      <c r="B40" s="38" t="s">
        <v>104</v>
      </c>
      <c r="C40" s="38" t="s">
        <v>167</v>
      </c>
      <c r="D40" t="s">
        <v>662</v>
      </c>
      <c r="K40" t="s">
        <v>631</v>
      </c>
    </row>
    <row r="41" spans="1:11">
      <c r="A41" s="38" t="s">
        <v>199</v>
      </c>
      <c r="B41" s="38" t="s">
        <v>106</v>
      </c>
      <c r="C41" s="38" t="s">
        <v>168</v>
      </c>
      <c r="D41" t="s">
        <v>521</v>
      </c>
      <c r="K41" t="s">
        <v>632</v>
      </c>
    </row>
    <row r="42" spans="1:11">
      <c r="A42" s="38" t="s">
        <v>200</v>
      </c>
      <c r="B42" s="38" t="s">
        <v>107</v>
      </c>
      <c r="C42" s="38" t="s">
        <v>168</v>
      </c>
      <c r="D42" t="s">
        <v>351</v>
      </c>
      <c r="K42" t="s">
        <v>633</v>
      </c>
    </row>
    <row r="43" spans="1:11">
      <c r="A43" s="38" t="s">
        <v>201</v>
      </c>
      <c r="B43" s="38" t="s">
        <v>108</v>
      </c>
      <c r="C43" s="38" t="s">
        <v>168</v>
      </c>
      <c r="D43" t="s">
        <v>352</v>
      </c>
      <c r="K43" t="s">
        <v>634</v>
      </c>
    </row>
    <row r="44" spans="1:11">
      <c r="A44" s="38" t="s">
        <v>202</v>
      </c>
      <c r="B44" s="38" t="s">
        <v>109</v>
      </c>
      <c r="C44" s="38" t="s">
        <v>168</v>
      </c>
      <c r="D44" t="s">
        <v>663</v>
      </c>
      <c r="K44" t="s">
        <v>635</v>
      </c>
    </row>
    <row r="45" spans="1:11">
      <c r="A45" s="38" t="s">
        <v>203</v>
      </c>
      <c r="B45" s="38" t="s">
        <v>110</v>
      </c>
      <c r="C45" s="38" t="s">
        <v>168</v>
      </c>
      <c r="D45" t="s">
        <v>353</v>
      </c>
      <c r="K45" t="s">
        <v>636</v>
      </c>
    </row>
    <row r="46" spans="1:11">
      <c r="A46" s="38" t="s">
        <v>198</v>
      </c>
      <c r="B46" s="38" t="s">
        <v>105</v>
      </c>
      <c r="C46" s="38" t="s">
        <v>168</v>
      </c>
      <c r="D46" t="s">
        <v>522</v>
      </c>
      <c r="K46" t="s">
        <v>637</v>
      </c>
    </row>
    <row r="47" spans="1:11">
      <c r="A47" s="38" t="s">
        <v>233</v>
      </c>
      <c r="B47" s="38" t="s">
        <v>232</v>
      </c>
      <c r="C47" s="38" t="s">
        <v>168</v>
      </c>
      <c r="D47" t="s">
        <v>354</v>
      </c>
      <c r="K47" t="s">
        <v>638</v>
      </c>
    </row>
    <row r="48" spans="1:11">
      <c r="A48" s="38" t="s">
        <v>178</v>
      </c>
      <c r="B48" s="38" t="s">
        <v>85</v>
      </c>
      <c r="C48" s="38" t="s">
        <v>158</v>
      </c>
      <c r="D48" t="s">
        <v>355</v>
      </c>
      <c r="K48" t="s">
        <v>639</v>
      </c>
    </row>
    <row r="49" spans="1:11">
      <c r="A49" s="38" t="s">
        <v>277</v>
      </c>
      <c r="B49" s="38" t="s">
        <v>278</v>
      </c>
      <c r="C49" s="38" t="s">
        <v>158</v>
      </c>
      <c r="D49" t="s">
        <v>356</v>
      </c>
      <c r="K49" t="s">
        <v>640</v>
      </c>
    </row>
    <row r="50" spans="1:11">
      <c r="A50" s="38" t="s">
        <v>279</v>
      </c>
      <c r="B50" s="38" t="s">
        <v>280</v>
      </c>
      <c r="C50" s="38" t="s">
        <v>281</v>
      </c>
      <c r="D50" t="s">
        <v>664</v>
      </c>
      <c r="K50" t="s">
        <v>641</v>
      </c>
    </row>
    <row r="51" spans="1:11">
      <c r="A51" s="38" t="s">
        <v>204</v>
      </c>
      <c r="B51" s="38" t="s">
        <v>111</v>
      </c>
      <c r="C51" s="38" t="s">
        <v>111</v>
      </c>
      <c r="D51" t="s">
        <v>357</v>
      </c>
      <c r="K51" t="s">
        <v>642</v>
      </c>
    </row>
    <row r="52" spans="1:11">
      <c r="A52" s="38" t="s">
        <v>205</v>
      </c>
      <c r="B52" s="38" t="s">
        <v>112</v>
      </c>
      <c r="C52" s="38" t="s">
        <v>169</v>
      </c>
      <c r="D52" t="s">
        <v>523</v>
      </c>
      <c r="K52" t="s">
        <v>643</v>
      </c>
    </row>
    <row r="53" spans="1:11">
      <c r="A53" s="38" t="s">
        <v>235</v>
      </c>
      <c r="B53" s="38" t="s">
        <v>234</v>
      </c>
      <c r="C53" s="38" t="s">
        <v>243</v>
      </c>
      <c r="D53" t="s">
        <v>358</v>
      </c>
      <c r="K53" t="s">
        <v>644</v>
      </c>
    </row>
    <row r="54" spans="1:11">
      <c r="A54" s="38" t="s">
        <v>237</v>
      </c>
      <c r="B54" s="38" t="s">
        <v>236</v>
      </c>
      <c r="C54" s="38" t="s">
        <v>243</v>
      </c>
      <c r="D54" t="s">
        <v>524</v>
      </c>
      <c r="K54" t="s">
        <v>645</v>
      </c>
    </row>
    <row r="55" spans="1:11">
      <c r="A55" s="38" t="s">
        <v>206</v>
      </c>
      <c r="B55" s="38" t="s">
        <v>113</v>
      </c>
      <c r="C55" s="38" t="s">
        <v>717</v>
      </c>
      <c r="D55" t="s">
        <v>665</v>
      </c>
      <c r="K55" t="s">
        <v>646</v>
      </c>
    </row>
    <row r="56" spans="1:11">
      <c r="A56" s="38" t="s">
        <v>207</v>
      </c>
      <c r="B56" s="38" t="s">
        <v>114</v>
      </c>
      <c r="C56" s="38" t="s">
        <v>173</v>
      </c>
      <c r="D56" s="3" t="s">
        <v>525</v>
      </c>
      <c r="K56" t="s">
        <v>647</v>
      </c>
    </row>
    <row r="57" spans="1:11">
      <c r="A57" s="38" t="s">
        <v>208</v>
      </c>
      <c r="B57" s="38" t="s">
        <v>115</v>
      </c>
      <c r="C57" s="38" t="s">
        <v>173</v>
      </c>
      <c r="D57" t="s">
        <v>526</v>
      </c>
      <c r="K57" t="s">
        <v>648</v>
      </c>
    </row>
    <row r="58" spans="1:11">
      <c r="A58" s="38" t="s">
        <v>209</v>
      </c>
      <c r="B58" s="38" t="s">
        <v>116</v>
      </c>
      <c r="C58" s="38" t="s">
        <v>171</v>
      </c>
      <c r="D58" t="s">
        <v>359</v>
      </c>
    </row>
    <row r="59" spans="1:11">
      <c r="A59" s="38" t="s">
        <v>210</v>
      </c>
      <c r="B59" s="38" t="s">
        <v>117</v>
      </c>
      <c r="C59" s="38" t="s">
        <v>239</v>
      </c>
      <c r="D59" t="s">
        <v>527</v>
      </c>
    </row>
    <row r="60" spans="1:11">
      <c r="A60" s="38" t="s">
        <v>212</v>
      </c>
      <c r="B60" s="38" t="s">
        <v>211</v>
      </c>
      <c r="C60" s="38" t="s">
        <v>211</v>
      </c>
      <c r="D60" t="s">
        <v>528</v>
      </c>
    </row>
    <row r="61" spans="1:11">
      <c r="A61" s="38" t="s">
        <v>282</v>
      </c>
      <c r="B61" s="38" t="s">
        <v>283</v>
      </c>
      <c r="C61" s="38" t="s">
        <v>718</v>
      </c>
      <c r="D61" t="s">
        <v>360</v>
      </c>
    </row>
    <row r="62" spans="1:11">
      <c r="A62" s="38" t="s">
        <v>216</v>
      </c>
      <c r="B62" s="38" t="s">
        <v>121</v>
      </c>
      <c r="C62" s="38" t="s">
        <v>121</v>
      </c>
      <c r="D62" s="3" t="s">
        <v>361</v>
      </c>
    </row>
    <row r="63" spans="1:11">
      <c r="A63" s="38" t="s">
        <v>218</v>
      </c>
      <c r="B63" s="38" t="s">
        <v>123</v>
      </c>
      <c r="C63" s="38" t="s">
        <v>240</v>
      </c>
      <c r="D63" t="s">
        <v>362</v>
      </c>
    </row>
    <row r="64" spans="1:11">
      <c r="A64" s="38" t="s">
        <v>220</v>
      </c>
      <c r="B64" s="38" t="s">
        <v>125</v>
      </c>
      <c r="C64" s="38" t="s">
        <v>240</v>
      </c>
      <c r="D64" t="s">
        <v>363</v>
      </c>
    </row>
    <row r="65" spans="1:4">
      <c r="A65" s="38" t="s">
        <v>221</v>
      </c>
      <c r="B65" s="38" t="s">
        <v>126</v>
      </c>
      <c r="C65" s="38" t="s">
        <v>240</v>
      </c>
      <c r="D65" t="s">
        <v>364</v>
      </c>
    </row>
    <row r="66" spans="1:4">
      <c r="A66" s="38" t="s">
        <v>219</v>
      </c>
      <c r="B66" s="38" t="s">
        <v>124</v>
      </c>
      <c r="C66" s="38" t="s">
        <v>240</v>
      </c>
      <c r="D66" t="s">
        <v>365</v>
      </c>
    </row>
    <row r="67" spans="1:4">
      <c r="A67" s="38" t="s">
        <v>217</v>
      </c>
      <c r="B67" s="38" t="s">
        <v>122</v>
      </c>
      <c r="C67" s="38" t="s">
        <v>240</v>
      </c>
      <c r="D67" t="s">
        <v>666</v>
      </c>
    </row>
    <row r="68" spans="1:4">
      <c r="A68" s="38" t="s">
        <v>222</v>
      </c>
      <c r="B68" s="38" t="s">
        <v>127</v>
      </c>
      <c r="C68" s="38" t="s">
        <v>241</v>
      </c>
      <c r="D68" s="3" t="s">
        <v>366</v>
      </c>
    </row>
    <row r="69" spans="1:4">
      <c r="A69" s="38" t="s">
        <v>223</v>
      </c>
      <c r="B69" s="38" t="s">
        <v>128</v>
      </c>
      <c r="C69" s="38" t="s">
        <v>128</v>
      </c>
      <c r="D69" t="s">
        <v>667</v>
      </c>
    </row>
    <row r="70" spans="1:4">
      <c r="A70" s="38" t="s">
        <v>284</v>
      </c>
      <c r="B70" s="38" t="s">
        <v>285</v>
      </c>
      <c r="C70" s="38" t="s">
        <v>286</v>
      </c>
      <c r="D70" t="s">
        <v>367</v>
      </c>
    </row>
    <row r="71" spans="1:4">
      <c r="A71" s="38" t="s">
        <v>287</v>
      </c>
      <c r="B71" s="38" t="s">
        <v>288</v>
      </c>
      <c r="C71" s="38" t="s">
        <v>172</v>
      </c>
      <c r="D71" t="s">
        <v>368</v>
      </c>
    </row>
    <row r="72" spans="1:4">
      <c r="D72" t="s">
        <v>369</v>
      </c>
    </row>
    <row r="73" spans="1:4">
      <c r="D73" t="s">
        <v>370</v>
      </c>
    </row>
    <row r="74" spans="1:4">
      <c r="D74" t="s">
        <v>529</v>
      </c>
    </row>
    <row r="75" spans="1:4">
      <c r="D75" t="s">
        <v>371</v>
      </c>
    </row>
    <row r="76" spans="1:4">
      <c r="D76" t="s">
        <v>530</v>
      </c>
    </row>
    <row r="77" spans="1:4">
      <c r="D77" t="s">
        <v>372</v>
      </c>
    </row>
    <row r="78" spans="1:4">
      <c r="D78" t="s">
        <v>531</v>
      </c>
    </row>
    <row r="79" spans="1:4">
      <c r="D79" t="s">
        <v>373</v>
      </c>
    </row>
    <row r="80" spans="1:4">
      <c r="D80" t="s">
        <v>532</v>
      </c>
    </row>
    <row r="81" spans="4:4">
      <c r="D81" t="s">
        <v>374</v>
      </c>
    </row>
    <row r="82" spans="4:4">
      <c r="D82" t="s">
        <v>375</v>
      </c>
    </row>
    <row r="83" spans="4:4">
      <c r="D83" t="s">
        <v>668</v>
      </c>
    </row>
    <row r="84" spans="4:4">
      <c r="D84" t="s">
        <v>533</v>
      </c>
    </row>
    <row r="85" spans="4:4">
      <c r="D85" t="s">
        <v>376</v>
      </c>
    </row>
    <row r="86" spans="4:4">
      <c r="D86" t="s">
        <v>377</v>
      </c>
    </row>
    <row r="87" spans="4:4">
      <c r="D87" t="s">
        <v>378</v>
      </c>
    </row>
    <row r="88" spans="4:4">
      <c r="D88" t="s">
        <v>534</v>
      </c>
    </row>
    <row r="89" spans="4:4">
      <c r="D89" t="s">
        <v>535</v>
      </c>
    </row>
    <row r="90" spans="4:4">
      <c r="D90" t="s">
        <v>669</v>
      </c>
    </row>
    <row r="91" spans="4:4">
      <c r="D91" t="s">
        <v>379</v>
      </c>
    </row>
    <row r="92" spans="4:4">
      <c r="D92" t="s">
        <v>380</v>
      </c>
    </row>
    <row r="93" spans="4:4">
      <c r="D93" t="s">
        <v>381</v>
      </c>
    </row>
    <row r="94" spans="4:4">
      <c r="D94" t="s">
        <v>382</v>
      </c>
    </row>
    <row r="95" spans="4:4">
      <c r="D95" t="s">
        <v>383</v>
      </c>
    </row>
    <row r="96" spans="4:4">
      <c r="D96" t="s">
        <v>384</v>
      </c>
    </row>
    <row r="97" spans="4:4">
      <c r="D97" t="s">
        <v>670</v>
      </c>
    </row>
    <row r="98" spans="4:4">
      <c r="D98" t="s">
        <v>385</v>
      </c>
    </row>
    <row r="99" spans="4:4">
      <c r="D99" t="s">
        <v>386</v>
      </c>
    </row>
    <row r="100" spans="4:4">
      <c r="D100" t="s">
        <v>387</v>
      </c>
    </row>
    <row r="101" spans="4:4">
      <c r="D101" t="s">
        <v>388</v>
      </c>
    </row>
    <row r="102" spans="4:4">
      <c r="D102" t="s">
        <v>671</v>
      </c>
    </row>
    <row r="103" spans="4:4">
      <c r="D103" t="s">
        <v>389</v>
      </c>
    </row>
    <row r="104" spans="4:4">
      <c r="D104" t="s">
        <v>390</v>
      </c>
    </row>
    <row r="105" spans="4:4">
      <c r="D105" t="s">
        <v>672</v>
      </c>
    </row>
    <row r="106" spans="4:4">
      <c r="D106" t="s">
        <v>730</v>
      </c>
    </row>
    <row r="107" spans="4:4">
      <c r="D107" t="s">
        <v>391</v>
      </c>
    </row>
    <row r="108" spans="4:4">
      <c r="D108" t="s">
        <v>392</v>
      </c>
    </row>
    <row r="109" spans="4:4">
      <c r="D109" t="s">
        <v>393</v>
      </c>
    </row>
    <row r="110" spans="4:4">
      <c r="D110" t="s">
        <v>394</v>
      </c>
    </row>
    <row r="111" spans="4:4">
      <c r="D111" t="s">
        <v>395</v>
      </c>
    </row>
    <row r="112" spans="4:4">
      <c r="D112" t="s">
        <v>396</v>
      </c>
    </row>
    <row r="113" spans="4:4">
      <c r="D113" t="s">
        <v>397</v>
      </c>
    </row>
    <row r="114" spans="4:4">
      <c r="D114" t="s">
        <v>673</v>
      </c>
    </row>
    <row r="115" spans="4:4">
      <c r="D115" t="s">
        <v>398</v>
      </c>
    </row>
    <row r="116" spans="4:4">
      <c r="D116" t="s">
        <v>536</v>
      </c>
    </row>
    <row r="117" spans="4:4">
      <c r="D117" t="s">
        <v>537</v>
      </c>
    </row>
    <row r="118" spans="4:4">
      <c r="D118" t="s">
        <v>399</v>
      </c>
    </row>
    <row r="119" spans="4:4">
      <c r="D119" t="s">
        <v>538</v>
      </c>
    </row>
    <row r="120" spans="4:4">
      <c r="D120" t="s">
        <v>400</v>
      </c>
    </row>
    <row r="121" spans="4:4">
      <c r="D121" t="s">
        <v>401</v>
      </c>
    </row>
    <row r="122" spans="4:4">
      <c r="D122" t="s">
        <v>402</v>
      </c>
    </row>
    <row r="123" spans="4:4">
      <c r="D123" t="s">
        <v>539</v>
      </c>
    </row>
    <row r="124" spans="4:4">
      <c r="D124" t="s">
        <v>403</v>
      </c>
    </row>
    <row r="125" spans="4:4">
      <c r="D125" t="s">
        <v>404</v>
      </c>
    </row>
    <row r="126" spans="4:4">
      <c r="D126" t="s">
        <v>405</v>
      </c>
    </row>
    <row r="127" spans="4:4">
      <c r="D127" t="s">
        <v>540</v>
      </c>
    </row>
    <row r="128" spans="4:4">
      <c r="D128" t="s">
        <v>674</v>
      </c>
    </row>
    <row r="129" spans="4:4">
      <c r="D129" t="s">
        <v>406</v>
      </c>
    </row>
    <row r="130" spans="4:4">
      <c r="D130" t="s">
        <v>407</v>
      </c>
    </row>
    <row r="131" spans="4:4">
      <c r="D131" t="s">
        <v>408</v>
      </c>
    </row>
    <row r="132" spans="4:4">
      <c r="D132" t="s">
        <v>541</v>
      </c>
    </row>
    <row r="133" spans="4:4">
      <c r="D133" t="s">
        <v>542</v>
      </c>
    </row>
    <row r="134" spans="4:4">
      <c r="D134" t="s">
        <v>409</v>
      </c>
    </row>
    <row r="135" spans="4:4">
      <c r="D135" t="s">
        <v>675</v>
      </c>
    </row>
    <row r="136" spans="4:4">
      <c r="D136" t="s">
        <v>543</v>
      </c>
    </row>
    <row r="137" spans="4:4">
      <c r="D137" t="s">
        <v>676</v>
      </c>
    </row>
    <row r="138" spans="4:4">
      <c r="D138" t="s">
        <v>677</v>
      </c>
    </row>
    <row r="139" spans="4:4">
      <c r="D139" t="s">
        <v>410</v>
      </c>
    </row>
    <row r="140" spans="4:4">
      <c r="D140" t="s">
        <v>411</v>
      </c>
    </row>
    <row r="141" spans="4:4">
      <c r="D141" t="s">
        <v>678</v>
      </c>
    </row>
    <row r="142" spans="4:4">
      <c r="D142" t="s">
        <v>412</v>
      </c>
    </row>
    <row r="143" spans="4:4">
      <c r="D143" t="s">
        <v>679</v>
      </c>
    </row>
    <row r="144" spans="4:4">
      <c r="D144" t="s">
        <v>413</v>
      </c>
    </row>
    <row r="145" spans="4:4">
      <c r="D145" t="s">
        <v>680</v>
      </c>
    </row>
    <row r="146" spans="4:4">
      <c r="D146" t="s">
        <v>414</v>
      </c>
    </row>
    <row r="147" spans="4:4">
      <c r="D147" t="s">
        <v>681</v>
      </c>
    </row>
    <row r="148" spans="4:4">
      <c r="D148" t="s">
        <v>99</v>
      </c>
    </row>
    <row r="149" spans="4:4">
      <c r="D149" t="s">
        <v>415</v>
      </c>
    </row>
    <row r="150" spans="4:4">
      <c r="D150" t="s">
        <v>416</v>
      </c>
    </row>
    <row r="151" spans="4:4">
      <c r="D151" t="s">
        <v>417</v>
      </c>
    </row>
    <row r="152" spans="4:4">
      <c r="D152" t="s">
        <v>418</v>
      </c>
    </row>
    <row r="153" spans="4:4">
      <c r="D153" t="s">
        <v>544</v>
      </c>
    </row>
    <row r="154" spans="4:4">
      <c r="D154" t="s">
        <v>419</v>
      </c>
    </row>
    <row r="155" spans="4:4">
      <c r="D155" t="s">
        <v>420</v>
      </c>
    </row>
    <row r="156" spans="4:4">
      <c r="D156" t="s">
        <v>421</v>
      </c>
    </row>
    <row r="157" spans="4:4">
      <c r="D157" t="s">
        <v>422</v>
      </c>
    </row>
    <row r="158" spans="4:4">
      <c r="D158" t="s">
        <v>545</v>
      </c>
    </row>
    <row r="159" spans="4:4">
      <c r="D159" t="s">
        <v>423</v>
      </c>
    </row>
    <row r="160" spans="4:4">
      <c r="D160" t="s">
        <v>546</v>
      </c>
    </row>
    <row r="161" spans="4:4">
      <c r="D161" t="s">
        <v>682</v>
      </c>
    </row>
    <row r="162" spans="4:4">
      <c r="D162" t="s">
        <v>547</v>
      </c>
    </row>
    <row r="163" spans="4:4">
      <c r="D163" t="s">
        <v>548</v>
      </c>
    </row>
    <row r="164" spans="4:4">
      <c r="D164" t="s">
        <v>683</v>
      </c>
    </row>
    <row r="165" spans="4:4">
      <c r="D165" t="s">
        <v>549</v>
      </c>
    </row>
    <row r="166" spans="4:4">
      <c r="D166" t="s">
        <v>424</v>
      </c>
    </row>
    <row r="167" spans="4:4">
      <c r="D167" t="s">
        <v>425</v>
      </c>
    </row>
    <row r="168" spans="4:4">
      <c r="D168" t="s">
        <v>426</v>
      </c>
    </row>
    <row r="169" spans="4:4">
      <c r="D169" t="s">
        <v>427</v>
      </c>
    </row>
    <row r="170" spans="4:4">
      <c r="D170" t="s">
        <v>428</v>
      </c>
    </row>
    <row r="171" spans="4:4">
      <c r="D171" t="s">
        <v>429</v>
      </c>
    </row>
    <row r="172" spans="4:4">
      <c r="D172" t="s">
        <v>430</v>
      </c>
    </row>
    <row r="173" spans="4:4">
      <c r="D173" t="s">
        <v>431</v>
      </c>
    </row>
    <row r="174" spans="4:4">
      <c r="D174" t="s">
        <v>432</v>
      </c>
    </row>
    <row r="175" spans="4:4">
      <c r="D175" t="s">
        <v>433</v>
      </c>
    </row>
    <row r="176" spans="4:4">
      <c r="D176" t="s">
        <v>684</v>
      </c>
    </row>
    <row r="177" spans="4:4">
      <c r="D177" t="s">
        <v>550</v>
      </c>
    </row>
    <row r="178" spans="4:4">
      <c r="D178" t="s">
        <v>551</v>
      </c>
    </row>
    <row r="179" spans="4:4">
      <c r="D179" t="s">
        <v>434</v>
      </c>
    </row>
    <row r="180" spans="4:4">
      <c r="D180" t="s">
        <v>435</v>
      </c>
    </row>
    <row r="181" spans="4:4">
      <c r="D181" t="s">
        <v>685</v>
      </c>
    </row>
    <row r="182" spans="4:4">
      <c r="D182" t="s">
        <v>436</v>
      </c>
    </row>
    <row r="183" spans="4:4">
      <c r="D183" t="s">
        <v>437</v>
      </c>
    </row>
    <row r="184" spans="4:4">
      <c r="D184" t="s">
        <v>438</v>
      </c>
    </row>
    <row r="185" spans="4:4">
      <c r="D185" t="s">
        <v>686</v>
      </c>
    </row>
    <row r="186" spans="4:4">
      <c r="D186" t="s">
        <v>439</v>
      </c>
    </row>
    <row r="187" spans="4:4">
      <c r="D187" t="s">
        <v>440</v>
      </c>
    </row>
    <row r="188" spans="4:4">
      <c r="D188" t="s">
        <v>687</v>
      </c>
    </row>
    <row r="189" spans="4:4">
      <c r="D189" t="s">
        <v>552</v>
      </c>
    </row>
    <row r="190" spans="4:4">
      <c r="D190" t="s">
        <v>441</v>
      </c>
    </row>
    <row r="191" spans="4:4">
      <c r="D191" t="s">
        <v>442</v>
      </c>
    </row>
    <row r="192" spans="4:4">
      <c r="D192" t="s">
        <v>553</v>
      </c>
    </row>
    <row r="193" spans="4:4">
      <c r="D193" t="s">
        <v>443</v>
      </c>
    </row>
    <row r="194" spans="4:4">
      <c r="D194" t="s">
        <v>554</v>
      </c>
    </row>
    <row r="195" spans="4:4">
      <c r="D195" t="s">
        <v>444</v>
      </c>
    </row>
    <row r="196" spans="4:4">
      <c r="D196" t="s">
        <v>445</v>
      </c>
    </row>
    <row r="197" spans="4:4">
      <c r="D197" t="s">
        <v>555</v>
      </c>
    </row>
    <row r="198" spans="4:4">
      <c r="D198" t="s">
        <v>446</v>
      </c>
    </row>
    <row r="199" spans="4:4">
      <c r="D199" t="s">
        <v>447</v>
      </c>
    </row>
    <row r="200" spans="4:4">
      <c r="D200" t="s">
        <v>448</v>
      </c>
    </row>
    <row r="201" spans="4:4">
      <c r="D201" t="s">
        <v>449</v>
      </c>
    </row>
    <row r="202" spans="4:4">
      <c r="D202" t="s">
        <v>450</v>
      </c>
    </row>
    <row r="203" spans="4:4">
      <c r="D203" t="s">
        <v>451</v>
      </c>
    </row>
    <row r="204" spans="4:4">
      <c r="D204" t="s">
        <v>452</v>
      </c>
    </row>
    <row r="205" spans="4:4">
      <c r="D205" t="s">
        <v>453</v>
      </c>
    </row>
    <row r="206" spans="4:4">
      <c r="D206" t="s">
        <v>454</v>
      </c>
    </row>
    <row r="207" spans="4:4">
      <c r="D207" t="s">
        <v>556</v>
      </c>
    </row>
    <row r="208" spans="4:4">
      <c r="D208" t="s">
        <v>688</v>
      </c>
    </row>
    <row r="209" spans="4:4">
      <c r="D209" t="s">
        <v>557</v>
      </c>
    </row>
    <row r="210" spans="4:4">
      <c r="D210" t="s">
        <v>455</v>
      </c>
    </row>
    <row r="211" spans="4:4">
      <c r="D211" t="s">
        <v>456</v>
      </c>
    </row>
    <row r="212" spans="4:4">
      <c r="D212" t="s">
        <v>457</v>
      </c>
    </row>
    <row r="213" spans="4:4">
      <c r="D213" t="s">
        <v>558</v>
      </c>
    </row>
    <row r="214" spans="4:4">
      <c r="D214" t="s">
        <v>689</v>
      </c>
    </row>
    <row r="215" spans="4:4">
      <c r="D215" t="s">
        <v>458</v>
      </c>
    </row>
    <row r="216" spans="4:4">
      <c r="D216" t="s">
        <v>459</v>
      </c>
    </row>
    <row r="217" spans="4:4">
      <c r="D217" t="s">
        <v>460</v>
      </c>
    </row>
    <row r="218" spans="4:4">
      <c r="D218" t="s">
        <v>559</v>
      </c>
    </row>
    <row r="219" spans="4:4">
      <c r="D219" t="s">
        <v>690</v>
      </c>
    </row>
    <row r="220" spans="4:4">
      <c r="D220" t="s">
        <v>461</v>
      </c>
    </row>
    <row r="221" spans="4:4">
      <c r="D221" t="s">
        <v>462</v>
      </c>
    </row>
    <row r="222" spans="4:4">
      <c r="D222" t="s">
        <v>463</v>
      </c>
    </row>
    <row r="223" spans="4:4">
      <c r="D223" t="s">
        <v>560</v>
      </c>
    </row>
    <row r="224" spans="4:4">
      <c r="D224" t="s">
        <v>464</v>
      </c>
    </row>
    <row r="225" spans="4:4">
      <c r="D225" t="s">
        <v>561</v>
      </c>
    </row>
    <row r="226" spans="4:4">
      <c r="D226" t="s">
        <v>562</v>
      </c>
    </row>
    <row r="227" spans="4:4">
      <c r="D227" t="s">
        <v>563</v>
      </c>
    </row>
    <row r="228" spans="4:4">
      <c r="D228" t="s">
        <v>564</v>
      </c>
    </row>
    <row r="229" spans="4:4">
      <c r="D229" t="s">
        <v>465</v>
      </c>
    </row>
    <row r="230" spans="4:4">
      <c r="D230" t="s">
        <v>466</v>
      </c>
    </row>
    <row r="231" spans="4:4">
      <c r="D231" t="s">
        <v>467</v>
      </c>
    </row>
    <row r="232" spans="4:4">
      <c r="D232" t="s">
        <v>468</v>
      </c>
    </row>
    <row r="233" spans="4:4">
      <c r="D233" t="s">
        <v>469</v>
      </c>
    </row>
    <row r="234" spans="4:4">
      <c r="D234" t="s">
        <v>470</v>
      </c>
    </row>
    <row r="235" spans="4:4">
      <c r="D235" t="s">
        <v>239</v>
      </c>
    </row>
    <row r="236" spans="4:4">
      <c r="D236" t="s">
        <v>471</v>
      </c>
    </row>
    <row r="237" spans="4:4">
      <c r="D237" t="s">
        <v>565</v>
      </c>
    </row>
    <row r="238" spans="4:4">
      <c r="D238" t="s">
        <v>472</v>
      </c>
    </row>
    <row r="239" spans="4:4">
      <c r="D239" t="s">
        <v>691</v>
      </c>
    </row>
    <row r="240" spans="4:4">
      <c r="D240" t="s">
        <v>473</v>
      </c>
    </row>
    <row r="241" spans="4:4">
      <c r="D241" t="s">
        <v>474</v>
      </c>
    </row>
    <row r="242" spans="4:4">
      <c r="D242" t="s">
        <v>566</v>
      </c>
    </row>
    <row r="243" spans="4:4">
      <c r="D243" t="s">
        <v>567</v>
      </c>
    </row>
    <row r="244" spans="4:4">
      <c r="D244" t="s">
        <v>475</v>
      </c>
    </row>
    <row r="245" spans="4:4">
      <c r="D245" t="s">
        <v>568</v>
      </c>
    </row>
    <row r="246" spans="4:4">
      <c r="D246" t="s">
        <v>731</v>
      </c>
    </row>
    <row r="247" spans="4:4">
      <c r="D247" t="s">
        <v>692</v>
      </c>
    </row>
    <row r="248" spans="4:4">
      <c r="D248" t="s">
        <v>476</v>
      </c>
    </row>
    <row r="249" spans="4:4">
      <c r="D249" t="s">
        <v>569</v>
      </c>
    </row>
    <row r="250" spans="4:4">
      <c r="D250" t="s">
        <v>477</v>
      </c>
    </row>
    <row r="251" spans="4:4">
      <c r="D251" t="s">
        <v>478</v>
      </c>
    </row>
    <row r="252" spans="4:4">
      <c r="D252" t="s">
        <v>479</v>
      </c>
    </row>
    <row r="253" spans="4:4">
      <c r="D253" t="s">
        <v>570</v>
      </c>
    </row>
    <row r="254" spans="4:4">
      <c r="D254" t="s">
        <v>480</v>
      </c>
    </row>
    <row r="255" spans="4:4">
      <c r="D255" t="s">
        <v>481</v>
      </c>
    </row>
    <row r="256" spans="4:4">
      <c r="D256" t="s">
        <v>482</v>
      </c>
    </row>
    <row r="257" spans="4:4">
      <c r="D257" t="s">
        <v>483</v>
      </c>
    </row>
    <row r="258" spans="4:4">
      <c r="D258" t="s">
        <v>484</v>
      </c>
    </row>
    <row r="259" spans="4:4">
      <c r="D259" t="s">
        <v>485</v>
      </c>
    </row>
    <row r="260" spans="4:4">
      <c r="D260" t="s">
        <v>486</v>
      </c>
    </row>
    <row r="261" spans="4:4">
      <c r="D261" t="s">
        <v>571</v>
      </c>
    </row>
    <row r="262" spans="4:4">
      <c r="D262" t="s">
        <v>487</v>
      </c>
    </row>
    <row r="263" spans="4:4">
      <c r="D263" t="s">
        <v>488</v>
      </c>
    </row>
    <row r="264" spans="4:4">
      <c r="D264" t="s">
        <v>489</v>
      </c>
    </row>
    <row r="265" spans="4:4">
      <c r="D265" t="s">
        <v>490</v>
      </c>
    </row>
    <row r="266" spans="4:4">
      <c r="D266" t="s">
        <v>491</v>
      </c>
    </row>
    <row r="267" spans="4:4">
      <c r="D267" t="s">
        <v>693</v>
      </c>
    </row>
    <row r="268" spans="4:4">
      <c r="D268" t="s">
        <v>492</v>
      </c>
    </row>
    <row r="269" spans="4:4">
      <c r="D269" t="s">
        <v>493</v>
      </c>
    </row>
    <row r="270" spans="4:4">
      <c r="D270" t="s">
        <v>494</v>
      </c>
    </row>
    <row r="271" spans="4:4">
      <c r="D271" t="s">
        <v>495</v>
      </c>
    </row>
    <row r="272" spans="4:4">
      <c r="D272" t="s">
        <v>496</v>
      </c>
    </row>
    <row r="273" spans="4:4">
      <c r="D273" t="s">
        <v>497</v>
      </c>
    </row>
    <row r="274" spans="4:4">
      <c r="D274" t="s">
        <v>498</v>
      </c>
    </row>
    <row r="275" spans="4:4">
      <c r="D275" t="s">
        <v>499</v>
      </c>
    </row>
    <row r="276" spans="4:4">
      <c r="D276" t="s">
        <v>694</v>
      </c>
    </row>
    <row r="277" spans="4:4">
      <c r="D277" t="s">
        <v>572</v>
      </c>
    </row>
    <row r="278" spans="4:4">
      <c r="D278" t="s">
        <v>500</v>
      </c>
    </row>
    <row r="279" spans="4:4">
      <c r="D279" t="s">
        <v>501</v>
      </c>
    </row>
    <row r="280" spans="4:4">
      <c r="D280" t="s">
        <v>502</v>
      </c>
    </row>
    <row r="281" spans="4:4">
      <c r="D281" t="s">
        <v>503</v>
      </c>
    </row>
    <row r="282" spans="4:4">
      <c r="D282" t="s">
        <v>504</v>
      </c>
    </row>
    <row r="283" spans="4:4">
      <c r="D283" t="s">
        <v>573</v>
      </c>
    </row>
    <row r="284" spans="4:4">
      <c r="D284" t="s">
        <v>574</v>
      </c>
    </row>
    <row r="285" spans="4:4">
      <c r="D285" t="s">
        <v>505</v>
      </c>
    </row>
    <row r="286" spans="4:4">
      <c r="D286" t="s">
        <v>575</v>
      </c>
    </row>
    <row r="287" spans="4:4">
      <c r="D287" t="s">
        <v>576</v>
      </c>
    </row>
    <row r="288" spans="4:4">
      <c r="D288" t="s">
        <v>506</v>
      </c>
    </row>
    <row r="289" spans="4:4">
      <c r="D289" t="s">
        <v>507</v>
      </c>
    </row>
    <row r="290" spans="4:4">
      <c r="D290" t="s">
        <v>508</v>
      </c>
    </row>
    <row r="291" spans="4:4">
      <c r="D291" t="s">
        <v>509</v>
      </c>
    </row>
    <row r="292" spans="4:4">
      <c r="D292" t="s">
        <v>510</v>
      </c>
    </row>
    <row r="293" spans="4:4">
      <c r="D293" t="s">
        <v>511</v>
      </c>
    </row>
    <row r="294" spans="4:4">
      <c r="D294" t="s">
        <v>512</v>
      </c>
    </row>
    <row r="295" spans="4:4">
      <c r="D295" t="s">
        <v>577</v>
      </c>
    </row>
    <row r="296" spans="4:4">
      <c r="D296" t="s">
        <v>578</v>
      </c>
    </row>
  </sheetData>
  <autoFilter ref="D1:L294" xr:uid="{0DC4EC44-4A4D-4D74-8861-CE5F67747206}"/>
  <phoneticPr fontId="30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S4" sqref="S4"/>
    </sheetView>
  </sheetViews>
  <sheetFormatPr defaultRowHeight="15"/>
  <cols>
    <col min="2" max="2" width="7.140625" customWidth="1"/>
    <col min="3" max="4" width="10.42578125" customWidth="1"/>
    <col min="5" max="5" width="20.5703125" customWidth="1"/>
    <col min="6" max="6" width="19.7109375" customWidth="1"/>
    <col min="7" max="9" width="14.28515625" customWidth="1"/>
    <col min="10" max="10" width="8.140625" customWidth="1"/>
    <col min="11" max="11" width="14.28515625" customWidth="1"/>
    <col min="12" max="12" width="29.5703125" customWidth="1"/>
    <col min="13" max="16" width="14.28515625" customWidth="1"/>
    <col min="18" max="18" width="22" customWidth="1"/>
    <col min="19" max="19" width="20.140625" customWidth="1"/>
  </cols>
  <sheetData>
    <row r="1" spans="1:20" s="36" customFormat="1" ht="41.45" customHeight="1">
      <c r="A1" s="36" t="s">
        <v>19</v>
      </c>
      <c r="B1" s="36" t="s">
        <v>42</v>
      </c>
      <c r="C1" s="36" t="s">
        <v>44</v>
      </c>
      <c r="D1" s="36" t="s">
        <v>65</v>
      </c>
      <c r="E1" s="36" t="s">
        <v>650</v>
      </c>
      <c r="F1" s="36" t="s">
        <v>23</v>
      </c>
      <c r="G1" s="36" t="s">
        <v>34</v>
      </c>
      <c r="H1" s="36" t="s">
        <v>71</v>
      </c>
      <c r="I1" s="36" t="s">
        <v>45</v>
      </c>
      <c r="J1" s="36" t="s">
        <v>61</v>
      </c>
      <c r="K1" s="36" t="s">
        <v>65</v>
      </c>
      <c r="L1" s="65" t="s">
        <v>698</v>
      </c>
      <c r="M1" s="36" t="s">
        <v>24</v>
      </c>
      <c r="N1" s="36" t="s">
        <v>35</v>
      </c>
      <c r="O1" s="36" t="s">
        <v>43</v>
      </c>
      <c r="P1" s="36" t="s">
        <v>46</v>
      </c>
      <c r="Q1" s="36" t="s">
        <v>796</v>
      </c>
      <c r="R1" s="37" t="s">
        <v>695</v>
      </c>
      <c r="S1" s="36" t="s">
        <v>4</v>
      </c>
      <c r="T1" s="36" t="s">
        <v>78</v>
      </c>
    </row>
    <row r="2" spans="1:20" ht="14.45" customHeight="1">
      <c r="A2" t="s">
        <v>245</v>
      </c>
      <c r="D2" s="3" t="s">
        <v>0</v>
      </c>
      <c r="E2" s="62"/>
      <c r="F2" s="3" t="s">
        <v>37</v>
      </c>
      <c r="G2" s="3" t="s">
        <v>47</v>
      </c>
      <c r="H2" s="3" t="s">
        <v>53</v>
      </c>
      <c r="I2" s="3" t="s">
        <v>129</v>
      </c>
      <c r="K2" s="3" t="s">
        <v>0</v>
      </c>
      <c r="L2" s="64" t="s">
        <v>788</v>
      </c>
      <c r="M2" s="3" t="s">
        <v>246</v>
      </c>
      <c r="N2" s="3" t="s">
        <v>250</v>
      </c>
      <c r="O2" s="3" t="s">
        <v>149</v>
      </c>
      <c r="P2" s="3" t="s">
        <v>0</v>
      </c>
      <c r="Q2" t="s">
        <v>797</v>
      </c>
      <c r="R2" t="s">
        <v>5</v>
      </c>
      <c r="S2" s="39" t="s">
        <v>151</v>
      </c>
      <c r="T2" s="3" t="s">
        <v>0</v>
      </c>
    </row>
    <row r="3" spans="1:20">
      <c r="A3" t="s">
        <v>176</v>
      </c>
      <c r="B3">
        <v>2025</v>
      </c>
      <c r="C3" s="3" t="s">
        <v>68</v>
      </c>
      <c r="D3" s="3" t="s">
        <v>1</v>
      </c>
      <c r="E3" s="62" t="s">
        <v>651</v>
      </c>
      <c r="F3" s="3" t="s">
        <v>36</v>
      </c>
      <c r="G3" s="3" t="s">
        <v>2</v>
      </c>
      <c r="H3" s="3" t="s">
        <v>54</v>
      </c>
      <c r="I3" s="3" t="s">
        <v>130</v>
      </c>
      <c r="J3" s="3" t="s">
        <v>76</v>
      </c>
      <c r="K3" s="3" t="s">
        <v>1</v>
      </c>
      <c r="L3" s="64" t="s">
        <v>789</v>
      </c>
      <c r="M3" s="3" t="s">
        <v>247</v>
      </c>
      <c r="N3" s="3"/>
      <c r="O3" s="3" t="s">
        <v>150</v>
      </c>
      <c r="P3" s="3" t="s">
        <v>1</v>
      </c>
      <c r="Q3" t="s">
        <v>798</v>
      </c>
      <c r="R3" t="s">
        <v>6</v>
      </c>
      <c r="S3" s="39" t="s">
        <v>152</v>
      </c>
      <c r="T3" s="3" t="s">
        <v>1</v>
      </c>
    </row>
    <row r="4" spans="1:20">
      <c r="B4">
        <v>2026</v>
      </c>
      <c r="C4" s="3" t="s">
        <v>69</v>
      </c>
      <c r="D4" s="3"/>
      <c r="E4" s="62" t="s">
        <v>652</v>
      </c>
      <c r="F4" s="3"/>
      <c r="G4" t="s">
        <v>583</v>
      </c>
      <c r="H4" s="3" t="s">
        <v>819</v>
      </c>
      <c r="I4" s="3" t="s">
        <v>131</v>
      </c>
      <c r="J4" s="3" t="s">
        <v>77</v>
      </c>
      <c r="K4" s="3"/>
      <c r="L4" s="64" t="s">
        <v>790</v>
      </c>
      <c r="M4" s="3" t="s">
        <v>248</v>
      </c>
      <c r="N4" s="3"/>
      <c r="O4" s="3"/>
      <c r="P4" s="3"/>
      <c r="Q4" t="s">
        <v>799</v>
      </c>
      <c r="R4" t="s">
        <v>7</v>
      </c>
      <c r="S4" s="3" t="s">
        <v>821</v>
      </c>
    </row>
    <row r="5" spans="1:20">
      <c r="B5">
        <v>2027</v>
      </c>
      <c r="C5" s="3" t="s">
        <v>67</v>
      </c>
      <c r="D5" s="3"/>
      <c r="E5" s="62" t="s">
        <v>653</v>
      </c>
      <c r="F5" s="3"/>
      <c r="G5" s="3" t="s">
        <v>72</v>
      </c>
      <c r="H5" s="3" t="s">
        <v>579</v>
      </c>
      <c r="I5" s="46" t="s">
        <v>584</v>
      </c>
      <c r="K5" s="3"/>
      <c r="L5" s="64" t="s">
        <v>791</v>
      </c>
      <c r="M5" s="3" t="s">
        <v>249</v>
      </c>
      <c r="N5" s="3"/>
      <c r="O5" s="3"/>
      <c r="P5" s="3"/>
      <c r="Q5" t="s">
        <v>800</v>
      </c>
      <c r="R5" t="s">
        <v>8</v>
      </c>
      <c r="S5" s="3" t="s">
        <v>154</v>
      </c>
    </row>
    <row r="6" spans="1:20">
      <c r="C6" s="3" t="s">
        <v>66</v>
      </c>
      <c r="E6" s="62" t="s">
        <v>654</v>
      </c>
      <c r="G6" s="3" t="s">
        <v>73</v>
      </c>
      <c r="H6" s="3" t="s">
        <v>580</v>
      </c>
      <c r="L6" s="64" t="s">
        <v>792</v>
      </c>
      <c r="Q6" t="s">
        <v>801</v>
      </c>
      <c r="R6" s="1" t="s">
        <v>9</v>
      </c>
      <c r="S6" s="3" t="s">
        <v>153</v>
      </c>
    </row>
    <row r="7" spans="1:20">
      <c r="C7" s="61" t="s">
        <v>649</v>
      </c>
      <c r="G7" s="3" t="s">
        <v>74</v>
      </c>
      <c r="H7" s="3" t="s">
        <v>58</v>
      </c>
      <c r="L7" s="64" t="s">
        <v>793</v>
      </c>
      <c r="Q7" t="s">
        <v>802</v>
      </c>
      <c r="R7" t="s">
        <v>10</v>
      </c>
    </row>
    <row r="8" spans="1:20">
      <c r="G8" s="3" t="s">
        <v>75</v>
      </c>
      <c r="H8" s="3" t="s">
        <v>581</v>
      </c>
      <c r="L8" s="64" t="s">
        <v>794</v>
      </c>
      <c r="Q8" t="s">
        <v>803</v>
      </c>
      <c r="R8" t="s">
        <v>11</v>
      </c>
    </row>
    <row r="9" spans="1:20">
      <c r="G9" s="3"/>
      <c r="H9" s="3" t="s">
        <v>582</v>
      </c>
      <c r="L9" s="64" t="s">
        <v>716</v>
      </c>
      <c r="Q9" t="s">
        <v>804</v>
      </c>
      <c r="R9" t="s">
        <v>12</v>
      </c>
    </row>
    <row r="10" spans="1:20">
      <c r="Q10" t="s">
        <v>805</v>
      </c>
      <c r="R10" t="s">
        <v>13</v>
      </c>
    </row>
    <row r="11" spans="1:20">
      <c r="Q11" t="s">
        <v>806</v>
      </c>
      <c r="R11" t="s">
        <v>14</v>
      </c>
    </row>
    <row r="12" spans="1:20">
      <c r="Q12" t="s">
        <v>807</v>
      </c>
      <c r="R12" t="s">
        <v>15</v>
      </c>
    </row>
    <row r="13" spans="1:20">
      <c r="Q13" t="s">
        <v>808</v>
      </c>
      <c r="R13" s="2" t="s">
        <v>16</v>
      </c>
    </row>
    <row r="14" spans="1:20">
      <c r="Q14" t="s">
        <v>809</v>
      </c>
      <c r="R14" s="2" t="s">
        <v>17</v>
      </c>
    </row>
    <row r="15" spans="1:20">
      <c r="R15" t="s">
        <v>251</v>
      </c>
    </row>
    <row r="16" spans="1:20">
      <c r="R16" s="3" t="s">
        <v>655</v>
      </c>
    </row>
    <row r="17" spans="18:18">
      <c r="R17" s="3"/>
    </row>
  </sheetData>
  <autoFilter ref="B1:S1" xr:uid="{CEB295A8-E453-403A-A9BA-9F06E2BA3E15}"/>
  <phoneticPr fontId="2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938C-2700-4513-86AD-A52F6B6DF47C}">
  <dimension ref="A1:W4"/>
  <sheetViews>
    <sheetView topLeftCell="C1" workbookViewId="0">
      <selection activeCell="Q3" sqref="Q3:Q4"/>
    </sheetView>
  </sheetViews>
  <sheetFormatPr defaultColWidth="8.7109375" defaultRowHeight="11.25"/>
  <cols>
    <col min="1" max="1" width="8.7109375" style="250"/>
    <col min="2" max="4" width="17.7109375" style="250" customWidth="1"/>
    <col min="5" max="5" width="8.7109375" style="250"/>
    <col min="6" max="7" width="8.85546875" style="250" bestFit="1" customWidth="1"/>
    <col min="8" max="8" width="8.7109375" style="250"/>
    <col min="9" max="9" width="13.7109375" style="250" customWidth="1"/>
    <col min="10" max="10" width="8.7109375" style="250"/>
    <col min="11" max="13" width="8.85546875" style="250" bestFit="1" customWidth="1"/>
    <col min="14" max="17" width="11.7109375" style="250" customWidth="1"/>
    <col min="18" max="21" width="13.42578125" style="250" customWidth="1"/>
    <col min="22" max="26" width="8.7109375" style="250"/>
    <col min="27" max="27" width="10" style="250" customWidth="1"/>
    <col min="28" max="28" width="8.7109375" style="250"/>
    <col min="29" max="29" width="9.5703125" style="250" customWidth="1"/>
    <col min="30" max="16384" width="8.7109375" style="250"/>
  </cols>
  <sheetData>
    <row r="1" spans="1:23">
      <c r="N1" s="251">
        <f t="shared" ref="N1:U1" si="0">SUM(N3:N4)</f>
        <v>1948</v>
      </c>
      <c r="O1" s="251">
        <f t="shared" si="0"/>
        <v>0</v>
      </c>
      <c r="P1" s="251">
        <f t="shared" si="0"/>
        <v>2666</v>
      </c>
      <c r="Q1" s="251">
        <f t="shared" si="0"/>
        <v>4614</v>
      </c>
      <c r="R1" s="252">
        <f t="shared" si="0"/>
        <v>120224</v>
      </c>
      <c r="S1" s="252">
        <f t="shared" si="0"/>
        <v>0</v>
      </c>
      <c r="T1" s="252">
        <f t="shared" si="0"/>
        <v>163485</v>
      </c>
      <c r="U1" s="252">
        <f t="shared" si="0"/>
        <v>283709</v>
      </c>
    </row>
    <row r="2" spans="1:23" ht="22.5">
      <c r="A2" s="253" t="s">
        <v>963</v>
      </c>
      <c r="B2" s="253" t="s">
        <v>964</v>
      </c>
      <c r="C2" s="253" t="s">
        <v>965</v>
      </c>
      <c r="D2" s="253" t="s">
        <v>966</v>
      </c>
      <c r="E2" s="253" t="s">
        <v>967</v>
      </c>
      <c r="F2" s="254" t="s">
        <v>968</v>
      </c>
      <c r="G2" s="253" t="s">
        <v>969</v>
      </c>
      <c r="H2" s="253" t="s">
        <v>970</v>
      </c>
      <c r="I2" s="253" t="s">
        <v>971</v>
      </c>
      <c r="J2" s="253" t="s">
        <v>972</v>
      </c>
      <c r="K2" s="255" t="s">
        <v>973</v>
      </c>
      <c r="L2" s="255" t="s">
        <v>974</v>
      </c>
      <c r="M2" s="253" t="s">
        <v>975</v>
      </c>
      <c r="N2" s="256" t="s">
        <v>976</v>
      </c>
      <c r="O2" s="256" t="s">
        <v>977</v>
      </c>
      <c r="P2" s="256" t="s">
        <v>978</v>
      </c>
      <c r="Q2" s="256" t="s">
        <v>979</v>
      </c>
      <c r="R2" s="256" t="s">
        <v>980</v>
      </c>
      <c r="S2" s="256" t="s">
        <v>981</v>
      </c>
      <c r="T2" s="256" t="s">
        <v>982</v>
      </c>
      <c r="U2" s="256" t="s">
        <v>983</v>
      </c>
    </row>
    <row r="3" spans="1:23" ht="13.5" customHeight="1">
      <c r="A3" s="250" t="s">
        <v>984</v>
      </c>
      <c r="B3" s="250" t="s">
        <v>985</v>
      </c>
      <c r="C3" s="257" t="s">
        <v>986</v>
      </c>
      <c r="D3" s="257" t="s">
        <v>987</v>
      </c>
      <c r="E3" s="257" t="s">
        <v>988</v>
      </c>
      <c r="F3" s="257">
        <v>197</v>
      </c>
      <c r="G3" s="257">
        <v>606</v>
      </c>
      <c r="H3" s="257" t="s">
        <v>192</v>
      </c>
      <c r="I3" s="257" t="s">
        <v>989</v>
      </c>
      <c r="J3" s="258" t="s">
        <v>990</v>
      </c>
      <c r="K3" s="258">
        <v>58.46</v>
      </c>
      <c r="L3" s="258">
        <v>135</v>
      </c>
      <c r="M3" s="259">
        <v>2</v>
      </c>
      <c r="N3" s="257">
        <v>1110</v>
      </c>
      <c r="O3" s="257">
        <v>0</v>
      </c>
      <c r="P3" s="257">
        <v>1658</v>
      </c>
      <c r="Q3" s="257">
        <v>2768</v>
      </c>
      <c r="R3" s="260">
        <v>64890.6</v>
      </c>
      <c r="S3" s="260">
        <v>0</v>
      </c>
      <c r="T3" s="260">
        <v>96926.68</v>
      </c>
      <c r="U3" s="260">
        <v>161817.28</v>
      </c>
      <c r="W3" s="257"/>
    </row>
    <row r="4" spans="1:23" ht="13.5" customHeight="1">
      <c r="A4" s="250" t="s">
        <v>984</v>
      </c>
      <c r="B4" s="250" t="s">
        <v>991</v>
      </c>
      <c r="C4" s="257" t="s">
        <v>986</v>
      </c>
      <c r="D4" s="257" t="s">
        <v>987</v>
      </c>
      <c r="E4" s="257" t="s">
        <v>988</v>
      </c>
      <c r="F4" s="257">
        <v>197</v>
      </c>
      <c r="G4" s="257">
        <v>606</v>
      </c>
      <c r="H4" s="257" t="s">
        <v>192</v>
      </c>
      <c r="I4" s="257" t="s">
        <v>989</v>
      </c>
      <c r="J4" s="258" t="s">
        <v>992</v>
      </c>
      <c r="K4" s="258">
        <v>66.03</v>
      </c>
      <c r="L4" s="258">
        <v>135</v>
      </c>
      <c r="M4" s="259">
        <v>2</v>
      </c>
      <c r="N4" s="257">
        <v>838</v>
      </c>
      <c r="O4" s="257">
        <v>0</v>
      </c>
      <c r="P4" s="257">
        <v>1008</v>
      </c>
      <c r="Q4" s="257">
        <v>1846</v>
      </c>
      <c r="R4" s="260">
        <v>55333.14</v>
      </c>
      <c r="S4" s="260">
        <v>0</v>
      </c>
      <c r="T4" s="260">
        <v>66558.240000000005</v>
      </c>
      <c r="U4" s="260">
        <v>121891.38</v>
      </c>
      <c r="W4" s="257"/>
    </row>
  </sheetData>
  <phoneticPr fontId="30" type="noConversion"/>
  <dataValidations count="1">
    <dataValidation type="list" allowBlank="1" showInputMessage="1" showErrorMessage="1" sqref="B3:B4" xr:uid="{5B8B1765-F1C0-4FC3-B321-5C57E3A3C966}">
      <formula1>"3 PC- TWIN, 3 PC- FULL/QUEEN, 3 PC- KING, 8 PC- TWIN, 8 PC- FULL, 8 PC- QUEEN, 8 PC- KING, 8 PC- CALI KING, 9 PC- FULL, 9 PC- QUEEN, 9 PC- KING, 9 PC- CALI KING, 14 PC- QUEEN, 14 PC- KING, 14 PC- CALI KING, DROP IN- QUEEN, DROP IN- KING"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Commitment</vt:lpstr>
      <vt:lpstr>Item</vt:lpstr>
      <vt:lpstr>CCD</vt:lpstr>
      <vt:lpstr>CCF</vt:lpstr>
      <vt:lpstr>ValueSelection</vt:lpstr>
      <vt:lpstr>Data</vt:lpstr>
      <vt:lpstr>projection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2026-03-10T02:34:08Z</dcterms:modified>
</cp:coreProperties>
</file>