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9" i="1" l="1"/>
  <c r="BC9" i="1"/>
  <c r="AZ9" i="1"/>
  <c r="AW9" i="1"/>
  <c r="AT9" i="1"/>
  <c r="AR9" i="1"/>
  <c r="AP9" i="1"/>
  <c r="AL9" i="1"/>
  <c r="AM9" i="1" s="1"/>
  <c r="AF9" i="1"/>
  <c r="AH9" i="1" s="1"/>
  <c r="AJ9" i="1" s="1"/>
  <c r="BJ8" i="1"/>
  <c r="BC8" i="1"/>
  <c r="AZ8" i="1"/>
  <c r="AW8" i="1"/>
  <c r="AT8" i="1"/>
  <c r="AR8" i="1"/>
  <c r="AP8" i="1"/>
  <c r="AM8" i="1"/>
  <c r="AL8" i="1"/>
  <c r="AF8" i="1"/>
  <c r="AH8" i="1" s="1"/>
  <c r="AJ8" i="1" s="1"/>
  <c r="BJ7" i="1"/>
  <c r="BC7" i="1"/>
  <c r="AZ7" i="1"/>
  <c r="AW7" i="1"/>
  <c r="AT7" i="1"/>
  <c r="AR7" i="1"/>
  <c r="AP7" i="1"/>
  <c r="AL7" i="1"/>
  <c r="AM7" i="1" s="1"/>
  <c r="AF7" i="1"/>
  <c r="AH7" i="1" s="1"/>
  <c r="AJ7" i="1" s="1"/>
  <c r="BJ6" i="1"/>
  <c r="BC6" i="1"/>
  <c r="AZ6" i="1"/>
  <c r="AW6" i="1"/>
  <c r="AT6" i="1"/>
  <c r="BD6" i="1" s="1"/>
  <c r="BE6" i="1" s="1"/>
  <c r="BF6" i="1" s="1"/>
  <c r="AR6" i="1"/>
  <c r="AP6" i="1"/>
  <c r="AL6" i="1"/>
  <c r="AM6" i="1" s="1"/>
  <c r="AF6" i="1"/>
  <c r="AH6" i="1" s="1"/>
  <c r="AJ6" i="1" s="1"/>
  <c r="BJ5" i="1"/>
  <c r="BC5" i="1"/>
  <c r="AZ5" i="1"/>
  <c r="AW5" i="1"/>
  <c r="AT5" i="1"/>
  <c r="AR5" i="1"/>
  <c r="AP5" i="1"/>
  <c r="AL5" i="1"/>
  <c r="AM5" i="1" s="1"/>
  <c r="AF5" i="1"/>
  <c r="AH5" i="1" s="1"/>
  <c r="AJ5" i="1" s="1"/>
  <c r="BJ4" i="1"/>
  <c r="BC4" i="1"/>
  <c r="AZ4" i="1"/>
  <c r="AW4" i="1"/>
  <c r="AT4" i="1"/>
  <c r="AR4" i="1"/>
  <c r="AP4" i="1"/>
  <c r="AL4" i="1"/>
  <c r="AM4" i="1" s="1"/>
  <c r="AF4" i="1"/>
  <c r="AH4" i="1" s="1"/>
  <c r="AJ4" i="1" s="1"/>
  <c r="BJ3" i="1"/>
  <c r="BC3" i="1"/>
  <c r="AZ3" i="1"/>
  <c r="AW3" i="1"/>
  <c r="AT3" i="1"/>
  <c r="AR3" i="1"/>
  <c r="AP3" i="1"/>
  <c r="AL3" i="1"/>
  <c r="AM3" i="1" s="1"/>
  <c r="AF3" i="1"/>
  <c r="AH3" i="1" s="1"/>
  <c r="AJ3" i="1" s="1"/>
  <c r="BO2" i="1"/>
  <c r="BQ2" i="1" s="1"/>
  <c r="BJ2" i="1"/>
  <c r="BC2" i="1"/>
  <c r="AZ2" i="1"/>
  <c r="AW2" i="1"/>
  <c r="AT2" i="1"/>
  <c r="AR2" i="1"/>
  <c r="AP2" i="1"/>
  <c r="AL2" i="1"/>
  <c r="AM2" i="1" s="1"/>
  <c r="AF2" i="1"/>
  <c r="AH2" i="1" s="1"/>
  <c r="AJ2" i="1" s="1"/>
  <c r="BD5" i="1" l="1"/>
  <c r="BE5" i="1" s="1"/>
  <c r="BF5" i="1" s="1"/>
  <c r="BD3" i="1"/>
  <c r="BE3" i="1" s="1"/>
  <c r="BF3" i="1" s="1"/>
  <c r="BD4" i="1"/>
  <c r="BE4" i="1" s="1"/>
  <c r="BF4" i="1" s="1"/>
  <c r="BD9" i="1"/>
  <c r="BE9" i="1" s="1"/>
  <c r="BF9" i="1" s="1"/>
  <c r="BD2" i="1"/>
  <c r="BE2" i="1" s="1"/>
  <c r="BD7" i="1"/>
  <c r="BE7" i="1" s="1"/>
  <c r="BF7" i="1" s="1"/>
  <c r="BD8" i="1"/>
  <c r="BE8" i="1" s="1"/>
  <c r="BF8" i="1" s="1"/>
  <c r="AN7" i="1"/>
  <c r="BH7" i="1"/>
  <c r="BK7" i="1" s="1"/>
  <c r="AN5" i="1"/>
  <c r="BH5" i="1"/>
  <c r="BK5" i="1" s="1"/>
  <c r="BH8" i="1"/>
  <c r="BK8" i="1" s="1"/>
  <c r="AN8" i="1"/>
  <c r="BF2" i="1"/>
  <c r="BP2" i="1"/>
  <c r="AN3" i="1"/>
  <c r="BH3" i="1"/>
  <c r="BK3" i="1" s="1"/>
  <c r="BH6" i="1"/>
  <c r="BK6" i="1" s="1"/>
  <c r="AN6" i="1"/>
  <c r="AN2" i="1"/>
  <c r="BH2" i="1"/>
  <c r="BK2" i="1" s="1"/>
  <c r="BH4" i="1"/>
  <c r="BK4" i="1" s="1"/>
  <c r="AN4" i="1"/>
  <c r="AN9" i="1"/>
  <c r="BH9" i="1"/>
  <c r="BK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<sst xmlns="http://schemas.openxmlformats.org/spreadsheetml/2006/main" count="213" uniqueCount="110">
  <si>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</si>
  <si>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</si>
  <si>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</si>
  <si>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</si>
  <si>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</si>
  <si>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</si>
  <si>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</si>
  <si>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</si>
  <si>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</si>
  <si>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</si>
  <si>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</si>
  <si>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</si>
  <si>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</si>
  <si>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</si>
  <si>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</si>
  <si>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</si>
  <si>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</si>
  <si>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</si>
  <si>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</si>
  <si>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</si>
  <si>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</si>
  <si>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</si>
  <si>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</si>
  <si>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</si>
  <si>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</si>
  <si>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</si>
  <si>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</si>
  <si>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</si>
  <si>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</si>
  <si>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</si>
  <si>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</si>
  <si>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</si>
  <si>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</si>
  <si>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</si>
  <si>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</si>
  <si>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</si>
  <si>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</si>
  <si>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</si>
  <si>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JLA FOB MU%</t>
  </si>
  <si>
    <t>Total Quantity</t>
  </si>
  <si>
    <t>Total Cost</t>
  </si>
  <si>
    <t>Total Sales</t>
  </si>
  <si>
    <t>Material-Short</t>
  </si>
  <si>
    <t>Additional Customer Item#</t>
  </si>
  <si>
    <t>Packaging</t>
  </si>
  <si>
    <t>PDQ Size L (cm)</t>
  </si>
  <si>
    <t>PDQ Size W (cm)</t>
  </si>
  <si>
    <t>PDQ Size H (cm)</t>
  </si>
  <si>
    <t>Container Volume</t>
  </si>
  <si>
    <t>LDP Cost $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</si>
  <si>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</si>
  <si>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</si>
  <si>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</si>
  <si>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</si>
  <si>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</si>
  <si>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</si>
  <si>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</si>
  <si>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</si>
  <si>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</si>
  <si>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</si>
  <si>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</si>
  <si>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</si>
  <si>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</si>
  <si>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</si>
  <si>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</si>
  <si>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</si>
  <si>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</si>
  <si>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</si>
  <si>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Ratio</t>
  </si>
  <si>
    <t>Quantity</t>
  </si>
  <si>
    <t>Remarks</t>
  </si>
  <si>
    <t>Port</t>
  </si>
  <si>
    <t>COO</t>
  </si>
  <si>
    <t>Vendor</t>
  </si>
  <si>
    <t>JLA Home</t>
  </si>
  <si>
    <t>Bath Rug</t>
  </si>
  <si>
    <t>100% Polyester           
Tufted Rug                      
Face: 800GSM Microfiber  
Backing: 800GSM TPR               
Total weight: 1600GSM 
All level cut pile</t>
  </si>
  <si>
    <t>Polyester</t>
  </si>
  <si>
    <t>As Image</t>
  </si>
  <si>
    <t>5703.39.2030</t>
  </si>
  <si>
    <t>Shanghai,China</t>
  </si>
  <si>
    <t>China</t>
  </si>
  <si>
    <t>江苏怡天时</t>
  </si>
  <si>
    <t>Emb</t>
  </si>
  <si>
    <t>Fashion Towel</t>
  </si>
  <si>
    <t>2pk hand towel set</t>
  </si>
  <si>
    <t xml:space="preserve">2pk Hand towel set
100% Cotton, PD Velour with embroidery/applique
460GSM - 111grams/pc
16s/1x 21s/2x21s/1
Emb Width: Within 13cm (5.11")
</t>
  </si>
  <si>
    <t>Cotton</t>
  </si>
  <si>
    <t>6302.60.0020</t>
  </si>
  <si>
    <t xml:space="preserve">2pk Hand towel set
100% Cotton, Print
460GSM - 111grams/pc
16s/1x 21s/2x21s/1
Reactive print
</t>
  </si>
  <si>
    <t xml:space="preserve">Weaving  MOQ: 5000sets
Printing: 2500sets/Pattern/Color
</t>
  </si>
  <si>
    <t>Pumpkin</t>
  </si>
  <si>
    <t xml:space="preserve"> Bat</t>
  </si>
  <si>
    <t>Skelton</t>
  </si>
  <si>
    <t>2400 Sets for weaving and dying;
600sets for Embroidery</t>
  </si>
  <si>
    <t>Candy</t>
  </si>
  <si>
    <t>House</t>
  </si>
  <si>
    <t>Print</t>
  </si>
  <si>
    <t>Bats</t>
  </si>
  <si>
    <t>FR72-2860</t>
    <phoneticPr fontId="10" type="noConversion"/>
  </si>
  <si>
    <t>FR72-2861</t>
  </si>
  <si>
    <t>FR75-2862</t>
    <phoneticPr fontId="10" type="noConversion"/>
  </si>
  <si>
    <t>FR75-2863</t>
  </si>
  <si>
    <t>FR75-2864</t>
  </si>
  <si>
    <t>FR75-2865</t>
  </si>
  <si>
    <t>FR75-2866</t>
  </si>
  <si>
    <t>FR75-2867</t>
  </si>
  <si>
    <t xml:space="preserve">20"x30"  </t>
    <phoneticPr fontId="3" type="noConversion"/>
  </si>
  <si>
    <t>15"x25"(2)</t>
    <phoneticPr fontId="3" type="noConversion"/>
  </si>
  <si>
    <r>
      <t>p</t>
    </r>
    <r>
      <rPr>
        <sz val="11"/>
        <rFont val="Calibri"/>
        <family val="2"/>
      </rPr>
      <t>iece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</si>
</sst>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26" formatCode="\$#,##0.00_);[Red]\(\$#,##0.00\)"/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  <numFmt numFmtId="187" formatCode="[$$-409]#,##0.00"/>
    <numFmt numFmtId="192" formatCode="[$$-409]#,##0.00_);\([$$-409]#,##0.00\)"/>
    <numFmt numFmtId="193" formatCode="\$#,##0.00;\-\$#,##0.00"/>
    <numFmt numFmtId="194" formatCode="0_);[Red]\(0\)"/>
    <numFmt numFmtId="195" formatCode="0.0%"/>
    <numFmt numFmtId="196" formatCode="_(* #,##0_);_(* \(#,##0\);_(* &quot;-&quot;??_);_(@_)"/>
  </numFmts>
  <fonts count="17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11"/>
      <color theme="1"/>
      <name val="宋体"/>
      <family val="2"/>
      <scheme val="minor"/>
    </font>
    <font>
      <sz val="11"/>
      <color indexed="17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Aptos Display"/>
      <family val="2"/>
    </font>
    <font>
      <sz val="11"/>
      <color rgb="FFFF0000"/>
      <name val="Aptos Display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92" fontId="1" fillId="0" borderId="0"/>
    <xf numFmtId="0" fontId="4" fillId="0" borderId="0"/>
    <xf numFmtId="0" fontId="11" fillId="0" borderId="0">
      <alignment vertical="center"/>
    </xf>
    <xf numFmtId="192" fontId="4" fillId="0" borderId="0">
      <alignment vertical="center"/>
    </xf>
  </cellStyleXfs>
  <cellXfs count="68">
    <xf numFmtId="0" fontId="0" fillId="0" borderId="0" xfId="0" applyNumberFormat="1" applyFont="1"/>
    <xf numFmtId="0" fontId="6" fillId="2" borderId="1" xfId="3" applyFont="1" applyFill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87" fontId="1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1" fontId="6" fillId="4" borderId="2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9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9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8" borderId="1" xfId="15" applyFont="1" applyFill="1" applyBorder="1" applyAlignment="1">
      <alignment vertical="center" wrapText="1"/>
    </xf>
    <xf numFmtId="0" fontId="2" fillId="0" borderId="1" xfId="3" applyBorder="1" applyAlignment="1">
      <alignment vertical="center" wrapText="1"/>
    </xf>
    <xf numFmtId="0" fontId="2" fillId="8" borderId="1" xfId="16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2" fontId="2" fillId="0" borderId="1" xfId="3" applyNumberFormat="1" applyBorder="1" applyAlignment="1">
      <alignment horizontal="center" vertical="center" wrapText="1"/>
    </xf>
    <xf numFmtId="194" fontId="2" fillId="0" borderId="1" xfId="3" applyNumberFormat="1" applyBorder="1" applyAlignment="1">
      <alignment horizontal="center" vertical="center" wrapText="1"/>
    </xf>
    <xf numFmtId="195" fontId="13" fillId="0" borderId="1" xfId="17" applyNumberFormat="1" applyFont="1" applyBorder="1" applyAlignment="1">
      <alignment horizontal="center" vertical="center" wrapText="1"/>
    </xf>
    <xf numFmtId="181" fontId="0" fillId="0" borderId="1" xfId="0" applyNumberFormat="1" applyBorder="1" applyAlignment="1">
      <alignment vertical="center" wrapText="1"/>
    </xf>
    <xf numFmtId="0" fontId="2" fillId="0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92" fontId="2" fillId="0" borderId="1" xfId="14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93" fontId="0" fillId="0" borderId="2" xfId="0" applyNumberFormat="1" applyBorder="1" applyAlignment="1">
      <alignment vertical="center" wrapText="1"/>
    </xf>
    <xf numFmtId="181" fontId="6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82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83" fontId="0" fillId="7" borderId="1" xfId="0" applyNumberFormat="1" applyFill="1" applyBorder="1" applyAlignment="1">
      <alignment vertical="center" wrapText="1"/>
    </xf>
    <xf numFmtId="1" fontId="0" fillId="7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81" fontId="0" fillId="7" borderId="1" xfId="0" applyNumberForma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0" fontId="0" fillId="0" borderId="1" xfId="0" applyNumberFormat="1" applyBorder="1" applyAlignment="1">
      <alignment vertical="center" wrapText="1"/>
    </xf>
    <xf numFmtId="10" fontId="0" fillId="7" borderId="1" xfId="7" applyNumberFormat="1" applyFont="1" applyFill="1" applyBorder="1" applyAlignment="1">
      <alignment vertical="center" wrapText="1"/>
    </xf>
    <xf numFmtId="181" fontId="6" fillId="2" borderId="1" xfId="0" applyNumberFormat="1" applyFont="1" applyFill="1" applyBorder="1" applyAlignment="1">
      <alignment horizontal="center" vertical="center" wrapText="1"/>
    </xf>
    <xf numFmtId="196" fontId="0" fillId="0" borderId="1" xfId="0" applyNumberFormat="1" applyBorder="1" applyAlignment="1">
      <alignment vertical="center" wrapText="1"/>
    </xf>
    <xf numFmtId="3" fontId="0" fillId="7" borderId="1" xfId="0" applyNumberForma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92" fontId="14" fillId="0" borderId="1" xfId="17" applyFont="1" applyBorder="1" applyAlignment="1">
      <alignment horizontal="center" vertical="center" wrapText="1"/>
    </xf>
    <xf numFmtId="195" fontId="13" fillId="0" borderId="1" xfId="7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92" fontId="15" fillId="0" borderId="1" xfId="17" applyFont="1" applyBorder="1" applyAlignment="1">
      <alignment horizontal="center" vertical="center" wrapText="1"/>
    </xf>
    <xf numFmtId="195" fontId="16" fillId="0" borderId="1" xfId="7" applyNumberFormat="1" applyFont="1" applyBorder="1" applyAlignment="1">
      <alignment horizontal="center" vertical="center" wrapText="1"/>
    </xf>
    <xf numFmtId="193" fontId="6" fillId="2" borderId="2" xfId="0" applyNumberFormat="1" applyFont="1" applyFill="1" applyBorder="1" applyAlignment="1">
      <alignment vertical="center" wrapText="1"/>
    </xf>
    <xf numFmtId="26" fontId="6" fillId="2" borderId="1" xfId="0" applyNumberFormat="1" applyFont="1" applyFill="1" applyBorder="1" applyAlignment="1">
      <alignment horizontal="center" vertical="center" wrapText="1"/>
    </xf>
    <xf numFmtId="26" fontId="0" fillId="0" borderId="1" xfId="0" applyNumberFormat="1" applyBorder="1" applyAlignment="1">
      <alignment vertical="center" wrapText="1"/>
    </xf>
  </cellXfs>
  <cellStyles count="18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31 2 2" xfId="15"/>
    <cellStyle name="Normal 3" xfId="17"/>
    <cellStyle name="Normal 8" xfId="16"/>
    <cellStyle name="Normal_ALL items_1 2" xfId="10"/>
    <cellStyle name="Normal_JCP Softspun sheet quote 100401" xfId="14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tif"/><Relationship Id="rId11" Type="http://schemas.openxmlformats.org/officeDocument/2006/relationships/image" Target="../media/image11.tif"/><Relationship Id="rId5" Type="http://schemas.openxmlformats.org/officeDocument/2006/relationships/image" Target="../media/image5.tif"/><Relationship Id="rId10" Type="http://schemas.openxmlformats.org/officeDocument/2006/relationships/image" Target="../media/image10.ti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982133</xdr:colOff>
      <xdr:row>0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1</xdr:row>
      <xdr:rowOff>67735</xdr:rowOff>
    </xdr:from>
    <xdr:to>
      <xdr:col>1</xdr:col>
      <xdr:colOff>1074113</xdr:colOff>
      <xdr:row>1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2</xdr:row>
      <xdr:rowOff>152400</xdr:rowOff>
    </xdr:from>
    <xdr:to>
      <xdr:col>1</xdr:col>
      <xdr:colOff>1284816</xdr:colOff>
      <xdr:row>2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101600</xdr:rowOff>
    </xdr:from>
    <xdr:to>
      <xdr:col>1</xdr:col>
      <xdr:colOff>1373393</xdr:colOff>
      <xdr:row>3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225593</xdr:colOff>
      <xdr:row>1</xdr:row>
      <xdr:rowOff>183815</xdr:rowOff>
    </xdr:from>
    <xdr:to>
      <xdr:col>2</xdr:col>
      <xdr:colOff>320842</xdr:colOff>
      <xdr:row>3</xdr:row>
      <xdr:rowOff>374314</xdr:rowOff>
    </xdr:to>
    <xdr:pic>
      <xdr:nvPicPr>
        <xdr:cNvPr id="6" name="Picture 15" descr="A pumpkin with a face&#10;&#10;AI-generated content may be incorrect.">
          <a:extLst>
            <a:ext uri="{FF2B5EF4-FFF2-40B4-BE49-F238E27FC236}">
              <a16:creationId xmlns:a16="http://schemas.microsoft.com/office/drawing/2014/main" xmlns="" id="{96DB3166-5CEE-7A44-ED7D-464B8881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1868" y="1803065"/>
          <a:ext cx="1428749" cy="95249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200526</xdr:colOff>
      <xdr:row>2</xdr:row>
      <xdr:rowOff>175461</xdr:rowOff>
    </xdr:from>
    <xdr:to>
      <xdr:col>2</xdr:col>
      <xdr:colOff>354263</xdr:colOff>
      <xdr:row>6</xdr:row>
      <xdr:rowOff>4902</xdr:rowOff>
    </xdr:to>
    <xdr:pic>
      <xdr:nvPicPr>
        <xdr:cNvPr id="7" name="Picture 16" descr="A group of bats flying in the air&#10;&#10;AI-generated content may be incorrect.">
          <a:extLst>
            <a:ext uri="{FF2B5EF4-FFF2-40B4-BE49-F238E27FC236}">
              <a16:creationId xmlns:a16="http://schemas.microsoft.com/office/drawing/2014/main" xmlns="" id="{5B027FAD-F8B1-46D3-31FB-55606F29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6801" y="3061536"/>
          <a:ext cx="1487237" cy="99149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584868</xdr:colOff>
      <xdr:row>3</xdr:row>
      <xdr:rowOff>183815</xdr:rowOff>
    </xdr:from>
    <xdr:to>
      <xdr:col>1</xdr:col>
      <xdr:colOff>1178092</xdr:colOff>
      <xdr:row>7</xdr:row>
      <xdr:rowOff>81983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xmlns="" id="{493A19E3-C970-A286-DBAD-692559CA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6493" r="6306"/>
        <a:stretch>
          <a:fillRect/>
        </a:stretch>
      </xdr:blipFill>
      <xdr:spPr>
        <a:xfrm>
          <a:off x="1261143" y="4336715"/>
          <a:ext cx="593224" cy="879243"/>
        </a:xfrm>
        <a:prstGeom prst="rect">
          <a:avLst/>
        </a:prstGeom>
      </xdr:spPr>
    </xdr:pic>
    <xdr:clientData/>
  </xdr:twoCellAnchor>
  <xdr:twoCellAnchor editAs="oneCell">
    <xdr:from>
      <xdr:col>1</xdr:col>
      <xdr:colOff>589933</xdr:colOff>
      <xdr:row>4</xdr:row>
      <xdr:rowOff>133685</xdr:rowOff>
    </xdr:from>
    <xdr:to>
      <xdr:col>1</xdr:col>
      <xdr:colOff>1173883</xdr:colOff>
      <xdr:row>9</xdr:row>
      <xdr:rowOff>119482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xmlns="" id="{E9350F2D-89B4-38DA-D4A1-9B02B39C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14549" t="2456" r="12007"/>
        <a:stretch>
          <a:fillRect/>
        </a:stretch>
      </xdr:blipFill>
      <xdr:spPr>
        <a:xfrm>
          <a:off x="1266208" y="5553410"/>
          <a:ext cx="583950" cy="985922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569514</xdr:colOff>
      <xdr:row>5</xdr:row>
      <xdr:rowOff>125329</xdr:rowOff>
    </xdr:from>
    <xdr:to>
      <xdr:col>1</xdr:col>
      <xdr:colOff>1194802</xdr:colOff>
      <xdr:row>11</xdr:row>
      <xdr:rowOff>91483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xmlns="" id="{CE000D51-455D-88DF-6F50-F572C74E9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11912" r="12380"/>
        <a:stretch>
          <a:fillRect/>
        </a:stretch>
      </xdr:blipFill>
      <xdr:spPr>
        <a:xfrm>
          <a:off x="1245789" y="6811879"/>
          <a:ext cx="625288" cy="1090104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655263</xdr:colOff>
      <xdr:row>7</xdr:row>
      <xdr:rowOff>158750</xdr:rowOff>
    </xdr:from>
    <xdr:to>
      <xdr:col>1</xdr:col>
      <xdr:colOff>1236581</xdr:colOff>
      <xdr:row>13</xdr:row>
      <xdr:rowOff>121988</xdr:rowOff>
    </xdr:to>
    <xdr:pic>
      <xdr:nvPicPr>
        <xdr:cNvPr id="11" name="Picture 20" descr="A pattern of bats and stars&#10;&#10;AI-generated content may be incorrect.">
          <a:extLst>
            <a:ext uri="{FF2B5EF4-FFF2-40B4-BE49-F238E27FC236}">
              <a16:creationId xmlns:a16="http://schemas.microsoft.com/office/drawing/2014/main" xmlns="" id="{BDEB5525-E7E3-084F-E9CF-F720A00B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r="4167"/>
        <a:stretch>
          <a:fillRect/>
        </a:stretch>
      </xdr:blipFill>
      <xdr:spPr>
        <a:xfrm>
          <a:off x="1331538" y="9378950"/>
          <a:ext cx="581318" cy="101098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643356</xdr:colOff>
      <xdr:row>8</xdr:row>
      <xdr:rowOff>91180</xdr:rowOff>
    </xdr:from>
    <xdr:to>
      <xdr:col>1</xdr:col>
      <xdr:colOff>1253290</xdr:colOff>
      <xdr:row>14</xdr:row>
      <xdr:rowOff>142285</xdr:rowOff>
    </xdr:to>
    <xdr:pic>
      <xdr:nvPicPr>
        <xdr:cNvPr id="12" name="Picture 21" descr="A pattern of pumpkins on an orange background&#10;&#10;AI-generated content may be incorrect.">
          <a:extLst>
            <a:ext uri="{FF2B5EF4-FFF2-40B4-BE49-F238E27FC236}">
              <a16:creationId xmlns:a16="http://schemas.microsoft.com/office/drawing/2014/main" xmlns="" id="{68219CC5-1463-C4DF-9C86-62E9C792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19631" y="10578205"/>
          <a:ext cx="609934" cy="106075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651710</xdr:colOff>
      <xdr:row>6</xdr:row>
      <xdr:rowOff>142040</xdr:rowOff>
    </xdr:from>
    <xdr:to>
      <xdr:col>1</xdr:col>
      <xdr:colOff>1199398</xdr:colOff>
      <xdr:row>12</xdr:row>
      <xdr:rowOff>8690</xdr:rowOff>
    </xdr:to>
    <xdr:pic>
      <xdr:nvPicPr>
        <xdr:cNvPr id="13" name="Picture 22" descr="A group of skeletons dancing&#10;&#10;AI-generated content may be incorrect.">
          <a:extLst>
            <a:ext uri="{FF2B5EF4-FFF2-40B4-BE49-F238E27FC236}">
              <a16:creationId xmlns:a16="http://schemas.microsoft.com/office/drawing/2014/main" xmlns="" id="{91DB3C57-61B5-1F00-9F8F-06AA5040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27985" y="8095415"/>
          <a:ext cx="547688" cy="9525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M%20JLA%20Brand%20Halloween%202pk%20HT%20and%20Bath%20Rug%20Quote%20Sheet%20-%20202603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 DI quote - ALL 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"/>
  <sheetViews>
    <sheetView tabSelected="1" topLeftCell="S5" workbookViewId="0">
      <selection activeCell="AD5" sqref="AD5:AD9"/>
    </sheetView>
  </sheetViews>
  <sheetFormatPr defaultRowHeight="12.75"/>
  <cols>
    <col min="1" max="49" width="20" style="7" customWidth="1"/>
    <col min="50" max="50" width="9.140625" style="7" customWidth="1"/>
    <col min="51" max="16384" width="9.140625" style="7"/>
  </cols>
  <sheetData>
    <row r="1" spans="1:73" s="29" customFormat="1" ht="68.099999999999994" customHeight="1">
      <c r="A1" s="9" t="s">
        <v>10</v>
      </c>
      <c r="B1" s="9" t="s">
        <v>11</v>
      </c>
      <c r="C1" s="10" t="s">
        <v>12</v>
      </c>
      <c r="D1" s="11" t="s">
        <v>3</v>
      </c>
      <c r="E1" s="11" t="s">
        <v>2</v>
      </c>
      <c r="F1" s="12" t="s">
        <v>4</v>
      </c>
      <c r="G1" s="10" t="s">
        <v>9</v>
      </c>
      <c r="H1" s="13" t="s">
        <v>13</v>
      </c>
      <c r="I1" s="1" t="s">
        <v>1</v>
      </c>
      <c r="J1" s="13" t="s">
        <v>14</v>
      </c>
      <c r="K1" s="1" t="s">
        <v>42</v>
      </c>
      <c r="L1" s="13" t="s">
        <v>15</v>
      </c>
      <c r="M1" s="13" t="s">
        <v>5</v>
      </c>
      <c r="N1" s="10" t="s">
        <v>6</v>
      </c>
      <c r="O1" s="10" t="s">
        <v>16</v>
      </c>
      <c r="P1" s="10" t="s">
        <v>43</v>
      </c>
      <c r="Q1" s="10" t="s">
        <v>0</v>
      </c>
      <c r="R1" s="10" t="s">
        <v>17</v>
      </c>
      <c r="S1" s="1" t="s">
        <v>18</v>
      </c>
      <c r="T1" s="14" t="s">
        <v>20</v>
      </c>
      <c r="U1" s="15" t="s">
        <v>19</v>
      </c>
      <c r="V1" s="16" t="s">
        <v>7</v>
      </c>
      <c r="W1" s="9" t="s">
        <v>44</v>
      </c>
      <c r="X1" s="17" t="s">
        <v>45</v>
      </c>
      <c r="Y1" s="17" t="s">
        <v>46</v>
      </c>
      <c r="Z1" s="17" t="s">
        <v>47</v>
      </c>
      <c r="AA1" s="17" t="s">
        <v>21</v>
      </c>
      <c r="AB1" s="17" t="s">
        <v>22</v>
      </c>
      <c r="AC1" s="17" t="s">
        <v>23</v>
      </c>
      <c r="AD1" s="18" t="s">
        <v>24</v>
      </c>
      <c r="AE1" s="19" t="s">
        <v>25</v>
      </c>
      <c r="AF1" s="2" t="s">
        <v>26</v>
      </c>
      <c r="AG1" s="20" t="s">
        <v>48</v>
      </c>
      <c r="AH1" s="3" t="s">
        <v>27</v>
      </c>
      <c r="AI1" s="9" t="s">
        <v>28</v>
      </c>
      <c r="AJ1" s="4" t="s">
        <v>29</v>
      </c>
      <c r="AK1" s="9" t="s">
        <v>30</v>
      </c>
      <c r="AL1" s="21" t="s">
        <v>31</v>
      </c>
      <c r="AM1" s="5" t="s">
        <v>32</v>
      </c>
      <c r="AN1" s="4" t="s">
        <v>49</v>
      </c>
      <c r="AO1" s="21" t="s">
        <v>33</v>
      </c>
      <c r="AP1" s="4" t="s">
        <v>34</v>
      </c>
      <c r="AQ1" s="21" t="s">
        <v>50</v>
      </c>
      <c r="AR1" s="4" t="s">
        <v>51</v>
      </c>
      <c r="AS1" s="21" t="s">
        <v>52</v>
      </c>
      <c r="AT1" s="4" t="s">
        <v>53</v>
      </c>
      <c r="AU1" s="22" t="s">
        <v>35</v>
      </c>
      <c r="AV1" s="21" t="s">
        <v>36</v>
      </c>
      <c r="AW1" s="4" t="s">
        <v>37</v>
      </c>
      <c r="AX1" s="22" t="s">
        <v>54</v>
      </c>
      <c r="AY1" s="21" t="s">
        <v>55</v>
      </c>
      <c r="AZ1" s="4" t="s">
        <v>56</v>
      </c>
      <c r="BA1" s="22" t="s">
        <v>57</v>
      </c>
      <c r="BB1" s="21" t="s">
        <v>58</v>
      </c>
      <c r="BC1" s="4" t="s">
        <v>59</v>
      </c>
      <c r="BD1" s="4" t="s">
        <v>60</v>
      </c>
      <c r="BE1" s="23" t="s">
        <v>61</v>
      </c>
      <c r="BF1" s="24" t="s">
        <v>38</v>
      </c>
      <c r="BG1" s="25" t="s">
        <v>62</v>
      </c>
      <c r="BH1" s="24" t="s">
        <v>63</v>
      </c>
      <c r="BI1" s="26" t="s">
        <v>64</v>
      </c>
      <c r="BJ1" s="24" t="s">
        <v>65</v>
      </c>
      <c r="BK1" s="24" t="s">
        <v>66</v>
      </c>
      <c r="BL1" s="6" t="s">
        <v>67</v>
      </c>
      <c r="BM1" s="9" t="s">
        <v>39</v>
      </c>
      <c r="BN1" s="18" t="s">
        <v>68</v>
      </c>
      <c r="BO1" s="4" t="s">
        <v>69</v>
      </c>
      <c r="BP1" s="4" t="s">
        <v>40</v>
      </c>
      <c r="BQ1" s="4" t="s">
        <v>41</v>
      </c>
      <c r="BR1" s="27" t="s">
        <v>70</v>
      </c>
      <c r="BS1" s="28" t="s">
        <v>71</v>
      </c>
      <c r="BT1" s="28" t="s">
        <v>72</v>
      </c>
      <c r="BU1" s="28" t="s">
        <v>73</v>
      </c>
    </row>
    <row r="2" spans="1:73" s="46" customFormat="1" ht="99.95" customHeight="1">
      <c r="A2" s="39">
        <v>1</v>
      </c>
      <c r="B2" s="33"/>
      <c r="C2" s="33"/>
      <c r="D2" s="33" t="s">
        <v>74</v>
      </c>
      <c r="E2" s="33"/>
      <c r="F2" s="33" t="s">
        <v>75</v>
      </c>
      <c r="G2" s="40" t="s">
        <v>91</v>
      </c>
      <c r="H2" s="41" t="s">
        <v>75</v>
      </c>
      <c r="I2" s="41" t="s">
        <v>75</v>
      </c>
      <c r="J2" s="30" t="s">
        <v>76</v>
      </c>
      <c r="K2" s="31" t="s">
        <v>77</v>
      </c>
      <c r="L2" s="32" t="s">
        <v>107</v>
      </c>
      <c r="M2" s="42" t="s">
        <v>78</v>
      </c>
      <c r="N2" s="42"/>
      <c r="O2" s="33"/>
      <c r="P2" s="33"/>
      <c r="Q2" s="8" t="s">
        <v>99</v>
      </c>
      <c r="R2" s="43"/>
      <c r="S2" s="42" t="s">
        <v>109</v>
      </c>
      <c r="T2" s="44"/>
      <c r="U2" s="45">
        <v>3.1</v>
      </c>
      <c r="V2" s="33" t="s">
        <v>8</v>
      </c>
      <c r="W2" s="33"/>
      <c r="X2" s="34">
        <v>78</v>
      </c>
      <c r="Y2" s="34">
        <v>53</v>
      </c>
      <c r="Z2" s="34">
        <v>14</v>
      </c>
      <c r="AA2" s="46">
        <v>78</v>
      </c>
      <c r="AB2" s="47">
        <v>53</v>
      </c>
      <c r="AC2" s="47">
        <v>14</v>
      </c>
      <c r="AD2" s="48">
        <v>8</v>
      </c>
      <c r="AE2" s="35">
        <v>12</v>
      </c>
      <c r="AF2" s="49">
        <f t="shared" ref="AF2:AF9" si="0">IF(AE2="","",AE2*AB2*AC2/1000000)</f>
        <v>8.9040000000000005E-3</v>
      </c>
      <c r="AG2" s="48">
        <v>63</v>
      </c>
      <c r="AH2" s="50">
        <f>AG2/AF2*AE2</f>
        <v>84905.660377358479</v>
      </c>
      <c r="AI2" s="51"/>
      <c r="AJ2" s="52">
        <f>IF(ISERROR(AI2/AH2),"",AI2/AH2)</f>
        <v>0</v>
      </c>
      <c r="AK2" s="53" t="s">
        <v>79</v>
      </c>
      <c r="AL2" s="36">
        <f>6%+25%+20%</f>
        <v>0.51</v>
      </c>
      <c r="AM2" s="52">
        <f>IF(ISERROR(BG2*AL2),"",BG2*AL2)</f>
        <v>2.1420000000000003</v>
      </c>
      <c r="AN2" s="52">
        <f>IF(ISERROR(U2+AJ2+AM2),"",U2+AJ2+AM2)</f>
        <v>5.2420000000000009</v>
      </c>
      <c r="AO2" s="54"/>
      <c r="AP2" s="52">
        <f t="shared" ref="AP2:AP9" si="1">IF(ISERROR(BG2*AO2),"",BG2*AO2)</f>
        <v>0</v>
      </c>
      <c r="AQ2" s="54"/>
      <c r="AR2" s="52">
        <f>IF(ISERROR(BG2*AQ2),"",BG2*AQ2)</f>
        <v>0</v>
      </c>
      <c r="AS2" s="54"/>
      <c r="AT2" s="52">
        <f>IF(ISERROR(BG2*AS2),"",BG2*AS2)</f>
        <v>0</v>
      </c>
      <c r="AU2" s="37"/>
      <c r="AV2" s="54"/>
      <c r="AW2" s="52">
        <f>IF(ISERROR(BG2*AV2),"",BG2*AV2)</f>
        <v>0</v>
      </c>
      <c r="AX2" s="37"/>
      <c r="AY2" s="54"/>
      <c r="AZ2" s="52">
        <f>IF(ISERROR(BG2*AY2),"",BG2*AY2)</f>
        <v>0</v>
      </c>
      <c r="BA2" s="37"/>
      <c r="BB2" s="54"/>
      <c r="BC2" s="52">
        <f>IF(ISERROR(BG2*BB2),"",BG2*BB2)</f>
        <v>0</v>
      </c>
      <c r="BD2" s="52">
        <f>IF(ISERROR(AP2++AR2+AT2+AW2+AZ2+BC2),"",AP2++AR2+AT2+AW2+AZ2+BC2)</f>
        <v>0</v>
      </c>
      <c r="BE2" s="52">
        <f>IF(ISERROR(U2+BD2),"",U2+BD2)</f>
        <v>3.1</v>
      </c>
      <c r="BF2" s="55">
        <f t="shared" ref="BF2:BF9" si="2">IF(ISERROR((BG2-BE2)/BG2),"",(BG2-BE2)/BG2)</f>
        <v>0.26190476190476192</v>
      </c>
      <c r="BG2" s="56">
        <v>4.2</v>
      </c>
      <c r="BH2" s="52">
        <f>IF(ISERROR(AJ2+AM2+BG2),"",AJ2+AM2+BG2)</f>
        <v>6.3420000000000005</v>
      </c>
      <c r="BI2" s="37">
        <v>12.99</v>
      </c>
      <c r="BJ2" s="55">
        <f>IF(ISERROR((BI2-BG2)/BI2),"",(BI2-BG2)/BI2)</f>
        <v>0.6766743648960738</v>
      </c>
      <c r="BK2" s="55">
        <f>IF(ISERROR((BI2-BH2)/BI2),"",(BI2-BH2)/BI2)</f>
        <v>0.51177829099307159</v>
      </c>
      <c r="BL2" s="37"/>
      <c r="BM2" s="57">
        <v>1000</v>
      </c>
      <c r="BN2" s="48"/>
      <c r="BO2" s="58">
        <f>IF(ISERROR(BM2*BN2),"",BM2*BN2)</f>
        <v>0</v>
      </c>
      <c r="BP2" s="52">
        <f>IF(ISERROR(BE2*BO2),"",BE2*BO2)</f>
        <v>0</v>
      </c>
      <c r="BQ2" s="52">
        <f>IF(ISERROR(BG2*BO2),"",BG2*BO2)</f>
        <v>0</v>
      </c>
      <c r="BR2" s="33"/>
      <c r="BS2" s="46" t="s">
        <v>80</v>
      </c>
      <c r="BT2" s="46" t="s">
        <v>81</v>
      </c>
      <c r="BU2" s="46" t="s">
        <v>82</v>
      </c>
    </row>
    <row r="3" spans="1:73" s="46" customFormat="1" ht="99.95" customHeight="1">
      <c r="A3" s="39">
        <v>2</v>
      </c>
      <c r="B3" s="33"/>
      <c r="C3" s="33"/>
      <c r="D3" s="33" t="s">
        <v>74</v>
      </c>
      <c r="E3" s="33"/>
      <c r="F3" s="33" t="s">
        <v>75</v>
      </c>
      <c r="G3" s="40" t="s">
        <v>92</v>
      </c>
      <c r="H3" s="41" t="s">
        <v>75</v>
      </c>
      <c r="I3" s="41" t="s">
        <v>75</v>
      </c>
      <c r="J3" s="30" t="s">
        <v>76</v>
      </c>
      <c r="K3" s="31" t="s">
        <v>77</v>
      </c>
      <c r="L3" s="32" t="s">
        <v>107</v>
      </c>
      <c r="M3" s="42" t="s">
        <v>78</v>
      </c>
      <c r="N3" s="42"/>
      <c r="O3" s="33"/>
      <c r="P3" s="33"/>
      <c r="Q3" s="8" t="s">
        <v>100</v>
      </c>
      <c r="R3" s="43"/>
      <c r="S3" s="42" t="s">
        <v>109</v>
      </c>
      <c r="T3" s="44"/>
      <c r="U3" s="45">
        <v>3.1</v>
      </c>
      <c r="V3" s="33" t="s">
        <v>8</v>
      </c>
      <c r="W3" s="33"/>
      <c r="X3" s="34">
        <v>78</v>
      </c>
      <c r="Y3" s="34">
        <v>53</v>
      </c>
      <c r="Z3" s="34">
        <v>14</v>
      </c>
      <c r="AA3" s="46">
        <v>78</v>
      </c>
      <c r="AB3" s="47">
        <v>53</v>
      </c>
      <c r="AC3" s="47">
        <v>14</v>
      </c>
      <c r="AD3" s="48">
        <v>8</v>
      </c>
      <c r="AE3" s="35">
        <v>12</v>
      </c>
      <c r="AF3" s="49">
        <f t="shared" si="0"/>
        <v>8.9040000000000005E-3</v>
      </c>
      <c r="AG3" s="48">
        <v>63</v>
      </c>
      <c r="AH3" s="50">
        <f t="shared" ref="AH3:AH9" si="3">AG3/AF3*AE3</f>
        <v>84905.660377358479</v>
      </c>
      <c r="AI3" s="51"/>
      <c r="AJ3" s="52">
        <f t="shared" ref="AJ3:AJ9" si="4">IF(ISERROR(AI3/AH3),"",AI3/AH3)</f>
        <v>0</v>
      </c>
      <c r="AK3" s="53" t="s">
        <v>79</v>
      </c>
      <c r="AL3" s="36">
        <f>6%+25%+20%</f>
        <v>0.51</v>
      </c>
      <c r="AM3" s="52">
        <f t="shared" ref="AM3:AM9" si="5">IF(ISERROR(BG3*AL3),"",BG3*AL3)</f>
        <v>2.1420000000000003</v>
      </c>
      <c r="AN3" s="52">
        <f t="shared" ref="AN3:AN9" si="6">IF(ISERROR(U3+AJ3+AM3),"",U3+AJ3+AM3)</f>
        <v>5.2420000000000009</v>
      </c>
      <c r="AO3" s="54"/>
      <c r="AP3" s="52">
        <f t="shared" si="1"/>
        <v>0</v>
      </c>
      <c r="AQ3" s="54"/>
      <c r="AR3" s="52">
        <f t="shared" ref="AR3:AR9" si="7">IF(ISERROR(BG3*AQ3),"",BG3*AQ3)</f>
        <v>0</v>
      </c>
      <c r="AS3" s="54"/>
      <c r="AT3" s="52">
        <f t="shared" ref="AT3:AT9" si="8">IF(ISERROR(BG3*AS3),"",BG3*AS3)</f>
        <v>0</v>
      </c>
      <c r="AU3" s="37"/>
      <c r="AV3" s="54"/>
      <c r="AW3" s="52">
        <f t="shared" ref="AW3:AW9" si="9">IF(ISERROR(BG3*AV3),"",BG3*AV3)</f>
        <v>0</v>
      </c>
      <c r="AX3" s="37"/>
      <c r="AY3" s="54"/>
      <c r="AZ3" s="52">
        <f t="shared" ref="AZ3:AZ9" si="10">IF(ISERROR(BG3*AY3),"",BG3*AY3)</f>
        <v>0</v>
      </c>
      <c r="BA3" s="37"/>
      <c r="BB3" s="54"/>
      <c r="BC3" s="52">
        <f t="shared" ref="BC3:BC9" si="11">IF(ISERROR(BG3*BB3),"",BG3*BB3)</f>
        <v>0</v>
      </c>
      <c r="BD3" s="52">
        <f t="shared" ref="BD3:BD9" si="12">IF(ISERROR(AP3++AR3+AT3+AW3+AZ3+BC3),"",AP3++AR3+AT3+AW3+AZ3+BC3)</f>
        <v>0</v>
      </c>
      <c r="BE3" s="52">
        <f t="shared" ref="BE3:BE9" si="13">IF(ISERROR(U3+BD3),"",U3+BD3)</f>
        <v>3.1</v>
      </c>
      <c r="BF3" s="55">
        <f t="shared" si="2"/>
        <v>0.26190476190476192</v>
      </c>
      <c r="BG3" s="56">
        <v>4.2</v>
      </c>
      <c r="BH3" s="52">
        <f t="shared" ref="BH3:BH9" si="14">IF(ISERROR(AJ3+AM3+BG3),"",AJ3+AM3+BG3)</f>
        <v>6.3420000000000005</v>
      </c>
      <c r="BI3" s="37">
        <v>12.99</v>
      </c>
      <c r="BJ3" s="55">
        <f t="shared" ref="BJ3:BJ9" si="15">IF(ISERROR((BI3-BG3)/BI3),"",(BI3-BG3)/BI3)</f>
        <v>0.6766743648960738</v>
      </c>
      <c r="BK3" s="55">
        <f t="shared" ref="BK3:BK9" si="16">IF(ISERROR((BI3-BH3)/BI3),"",(BI3-BH3)/BI3)</f>
        <v>0.51177829099307159</v>
      </c>
      <c r="BL3" s="37"/>
      <c r="BM3" s="57">
        <v>1000</v>
      </c>
      <c r="BN3" s="48"/>
      <c r="BO3" s="58"/>
      <c r="BP3" s="52"/>
      <c r="BQ3" s="52"/>
      <c r="BR3" s="33"/>
      <c r="BS3" s="46" t="s">
        <v>80</v>
      </c>
      <c r="BT3" s="46" t="s">
        <v>81</v>
      </c>
      <c r="BU3" s="46" t="s">
        <v>82</v>
      </c>
    </row>
    <row r="4" spans="1:73" s="46" customFormat="1" ht="99.95" customHeight="1">
      <c r="A4" s="39">
        <v>3</v>
      </c>
      <c r="B4" s="59" t="s">
        <v>83</v>
      </c>
      <c r="C4" s="33"/>
      <c r="D4" s="33" t="s">
        <v>74</v>
      </c>
      <c r="E4" s="33"/>
      <c r="F4" s="33" t="s">
        <v>84</v>
      </c>
      <c r="G4" s="40" t="s">
        <v>93</v>
      </c>
      <c r="H4" s="31" t="s">
        <v>85</v>
      </c>
      <c r="I4" s="31" t="s">
        <v>85</v>
      </c>
      <c r="J4" s="31" t="s">
        <v>86</v>
      </c>
      <c r="K4" s="31" t="s">
        <v>87</v>
      </c>
      <c r="L4" s="38" t="s">
        <v>108</v>
      </c>
      <c r="M4" s="42" t="s">
        <v>78</v>
      </c>
      <c r="N4" s="42"/>
      <c r="O4" s="33"/>
      <c r="P4" s="33"/>
      <c r="Q4" s="8" t="s">
        <v>101</v>
      </c>
      <c r="R4" s="43"/>
      <c r="S4" s="42" t="s">
        <v>109</v>
      </c>
      <c r="T4" s="44"/>
      <c r="U4" s="45">
        <v>2.4900000000000002</v>
      </c>
      <c r="V4" s="33" t="s">
        <v>8</v>
      </c>
      <c r="W4" s="33"/>
      <c r="X4" s="34">
        <v>33</v>
      </c>
      <c r="Y4" s="34">
        <v>27</v>
      </c>
      <c r="Z4" s="34">
        <v>12</v>
      </c>
      <c r="AA4" s="46">
        <v>33</v>
      </c>
      <c r="AB4" s="47">
        <v>27</v>
      </c>
      <c r="AC4" s="47">
        <v>12</v>
      </c>
      <c r="AD4" s="48">
        <v>5</v>
      </c>
      <c r="AE4" s="35">
        <v>6</v>
      </c>
      <c r="AF4" s="49">
        <f t="shared" si="0"/>
        <v>1.944E-3</v>
      </c>
      <c r="AG4" s="48">
        <v>63</v>
      </c>
      <c r="AH4" s="50">
        <f t="shared" si="3"/>
        <v>194444.44444444444</v>
      </c>
      <c r="AI4" s="51"/>
      <c r="AJ4" s="52">
        <f t="shared" si="4"/>
        <v>0</v>
      </c>
      <c r="AK4" s="60" t="s">
        <v>88</v>
      </c>
      <c r="AL4" s="61">
        <f t="shared" ref="AL4:AL9" si="17">9.1%+7.5%+20%</f>
        <v>0.36599999999999999</v>
      </c>
      <c r="AM4" s="52">
        <f t="shared" si="5"/>
        <v>1.2444</v>
      </c>
      <c r="AN4" s="52">
        <f t="shared" si="6"/>
        <v>3.7343999999999999</v>
      </c>
      <c r="AO4" s="54"/>
      <c r="AP4" s="52">
        <f t="shared" si="1"/>
        <v>0</v>
      </c>
      <c r="AQ4" s="54"/>
      <c r="AR4" s="52">
        <f t="shared" si="7"/>
        <v>0</v>
      </c>
      <c r="AS4" s="54"/>
      <c r="AT4" s="52">
        <f t="shared" si="8"/>
        <v>0</v>
      </c>
      <c r="AU4" s="37"/>
      <c r="AV4" s="54"/>
      <c r="AW4" s="52">
        <f t="shared" si="9"/>
        <v>0</v>
      </c>
      <c r="AX4" s="37"/>
      <c r="AY4" s="54"/>
      <c r="AZ4" s="52">
        <f t="shared" si="10"/>
        <v>0</v>
      </c>
      <c r="BA4" s="37"/>
      <c r="BB4" s="54"/>
      <c r="BC4" s="52">
        <f t="shared" si="11"/>
        <v>0</v>
      </c>
      <c r="BD4" s="52">
        <f>IF(ISERROR(AP4++AR4+AT4+AW4+AZ4+BC4),"",AP4++AR4+AT4+AW4+AZ4+BC4)</f>
        <v>0</v>
      </c>
      <c r="BE4" s="52">
        <f t="shared" si="13"/>
        <v>2.4900000000000002</v>
      </c>
      <c r="BF4" s="55">
        <f t="shared" si="2"/>
        <v>0.26764705882352935</v>
      </c>
      <c r="BG4" s="56">
        <v>3.4</v>
      </c>
      <c r="BH4" s="52">
        <f t="shared" si="14"/>
        <v>4.6444000000000001</v>
      </c>
      <c r="BI4" s="37">
        <v>9.99</v>
      </c>
      <c r="BJ4" s="55">
        <f t="shared" si="15"/>
        <v>0.65965965965965967</v>
      </c>
      <c r="BK4" s="55">
        <f t="shared" si="16"/>
        <v>0.53509509509509512</v>
      </c>
      <c r="BL4" s="37"/>
      <c r="BM4" s="57" t="s">
        <v>94</v>
      </c>
      <c r="BN4" s="48"/>
      <c r="BO4" s="58"/>
      <c r="BP4" s="52"/>
      <c r="BQ4" s="52"/>
      <c r="BR4" s="33"/>
      <c r="BS4" s="46" t="s">
        <v>80</v>
      </c>
      <c r="BT4" s="46" t="s">
        <v>81</v>
      </c>
      <c r="BU4" s="46" t="s">
        <v>82</v>
      </c>
    </row>
    <row r="5" spans="1:73" s="46" customFormat="1" ht="99.95" customHeight="1">
      <c r="A5" s="39">
        <v>4</v>
      </c>
      <c r="B5" s="62" t="s">
        <v>83</v>
      </c>
      <c r="C5" s="33"/>
      <c r="D5" s="33" t="s">
        <v>74</v>
      </c>
      <c r="E5" s="33"/>
      <c r="F5" s="33" t="s">
        <v>84</v>
      </c>
      <c r="G5" s="40" t="s">
        <v>95</v>
      </c>
      <c r="H5" s="31" t="s">
        <v>85</v>
      </c>
      <c r="I5" s="31" t="s">
        <v>85</v>
      </c>
      <c r="J5" s="31" t="s">
        <v>86</v>
      </c>
      <c r="K5" s="31" t="s">
        <v>87</v>
      </c>
      <c r="L5" s="38" t="s">
        <v>108</v>
      </c>
      <c r="M5" s="42" t="s">
        <v>78</v>
      </c>
      <c r="N5" s="42"/>
      <c r="O5" s="33"/>
      <c r="P5" s="33"/>
      <c r="Q5" s="8" t="s">
        <v>102</v>
      </c>
      <c r="R5" s="43"/>
      <c r="S5" s="42" t="s">
        <v>109</v>
      </c>
      <c r="T5" s="44"/>
      <c r="U5" s="45">
        <v>2.4900000000000002</v>
      </c>
      <c r="V5" s="33" t="s">
        <v>8</v>
      </c>
      <c r="W5" s="33"/>
      <c r="X5" s="34">
        <v>33</v>
      </c>
      <c r="Y5" s="34">
        <v>27</v>
      </c>
      <c r="Z5" s="34">
        <v>12</v>
      </c>
      <c r="AA5" s="46">
        <v>33</v>
      </c>
      <c r="AB5" s="47">
        <v>27</v>
      </c>
      <c r="AC5" s="47">
        <v>12</v>
      </c>
      <c r="AD5" s="48">
        <v>5</v>
      </c>
      <c r="AE5" s="35">
        <v>6</v>
      </c>
      <c r="AF5" s="49">
        <f t="shared" si="0"/>
        <v>1.944E-3</v>
      </c>
      <c r="AG5" s="48">
        <v>63</v>
      </c>
      <c r="AH5" s="50">
        <f t="shared" si="3"/>
        <v>194444.44444444444</v>
      </c>
      <c r="AI5" s="51"/>
      <c r="AJ5" s="52">
        <f t="shared" si="4"/>
        <v>0</v>
      </c>
      <c r="AK5" s="60" t="s">
        <v>88</v>
      </c>
      <c r="AL5" s="61">
        <f t="shared" si="17"/>
        <v>0.36599999999999999</v>
      </c>
      <c r="AM5" s="52">
        <f t="shared" si="5"/>
        <v>1.2444</v>
      </c>
      <c r="AN5" s="52">
        <f t="shared" si="6"/>
        <v>3.7343999999999999</v>
      </c>
      <c r="AO5" s="54"/>
      <c r="AP5" s="52">
        <f t="shared" si="1"/>
        <v>0</v>
      </c>
      <c r="AQ5" s="54"/>
      <c r="AR5" s="52">
        <f t="shared" si="7"/>
        <v>0</v>
      </c>
      <c r="AS5" s="54"/>
      <c r="AT5" s="52">
        <f t="shared" si="8"/>
        <v>0</v>
      </c>
      <c r="AU5" s="37"/>
      <c r="AV5" s="54"/>
      <c r="AW5" s="52">
        <f t="shared" si="9"/>
        <v>0</v>
      </c>
      <c r="AX5" s="37"/>
      <c r="AY5" s="54"/>
      <c r="AZ5" s="52">
        <f t="shared" si="10"/>
        <v>0</v>
      </c>
      <c r="BA5" s="37"/>
      <c r="BB5" s="54"/>
      <c r="BC5" s="52">
        <f t="shared" si="11"/>
        <v>0</v>
      </c>
      <c r="BD5" s="52">
        <f>IF(ISERROR(AP5++AR5+AT5+AW5+AZ5+BC5),"",AP5++AR5+AT5+AW5+AZ5+BC5)</f>
        <v>0</v>
      </c>
      <c r="BE5" s="52">
        <f t="shared" si="13"/>
        <v>2.4900000000000002</v>
      </c>
      <c r="BF5" s="55">
        <f t="shared" si="2"/>
        <v>0.26764705882352935</v>
      </c>
      <c r="BG5" s="56">
        <v>3.4</v>
      </c>
      <c r="BH5" s="52">
        <f t="shared" si="14"/>
        <v>4.6444000000000001</v>
      </c>
      <c r="BI5" s="37">
        <v>9.99</v>
      </c>
      <c r="BJ5" s="55">
        <f t="shared" si="15"/>
        <v>0.65965965965965967</v>
      </c>
      <c r="BK5" s="55">
        <f t="shared" si="16"/>
        <v>0.53509509509509512</v>
      </c>
      <c r="BL5" s="37"/>
      <c r="BM5" s="57" t="s">
        <v>94</v>
      </c>
      <c r="BN5" s="48"/>
      <c r="BO5" s="58"/>
      <c r="BP5" s="52"/>
      <c r="BQ5" s="52"/>
      <c r="BR5" s="33"/>
      <c r="BS5" s="46" t="s">
        <v>80</v>
      </c>
      <c r="BT5" s="46" t="s">
        <v>81</v>
      </c>
      <c r="BU5" s="46" t="s">
        <v>82</v>
      </c>
    </row>
    <row r="6" spans="1:73" s="46" customFormat="1" ht="99.95" customHeight="1">
      <c r="A6" s="39">
        <v>5</v>
      </c>
      <c r="B6" s="59" t="s">
        <v>83</v>
      </c>
      <c r="C6" s="33"/>
      <c r="D6" s="33" t="s">
        <v>74</v>
      </c>
      <c r="E6" s="33"/>
      <c r="F6" s="33" t="s">
        <v>84</v>
      </c>
      <c r="G6" s="40" t="s">
        <v>96</v>
      </c>
      <c r="H6" s="31" t="s">
        <v>85</v>
      </c>
      <c r="I6" s="31" t="s">
        <v>85</v>
      </c>
      <c r="J6" s="31" t="s">
        <v>86</v>
      </c>
      <c r="K6" s="31" t="s">
        <v>87</v>
      </c>
      <c r="L6" s="38" t="s">
        <v>108</v>
      </c>
      <c r="M6" s="42" t="s">
        <v>78</v>
      </c>
      <c r="N6" s="42"/>
      <c r="O6" s="33"/>
      <c r="P6" s="33"/>
      <c r="Q6" s="8" t="s">
        <v>103</v>
      </c>
      <c r="R6" s="43"/>
      <c r="S6" s="42" t="s">
        <v>109</v>
      </c>
      <c r="T6" s="44"/>
      <c r="U6" s="45">
        <v>2.4900000000000002</v>
      </c>
      <c r="V6" s="33" t="s">
        <v>8</v>
      </c>
      <c r="W6" s="33"/>
      <c r="X6" s="34">
        <v>33</v>
      </c>
      <c r="Y6" s="34">
        <v>27</v>
      </c>
      <c r="Z6" s="34">
        <v>12</v>
      </c>
      <c r="AA6" s="46">
        <v>33</v>
      </c>
      <c r="AB6" s="47">
        <v>27</v>
      </c>
      <c r="AC6" s="47">
        <v>12</v>
      </c>
      <c r="AD6" s="48">
        <v>5</v>
      </c>
      <c r="AE6" s="35">
        <v>6</v>
      </c>
      <c r="AF6" s="49">
        <f t="shared" si="0"/>
        <v>1.944E-3</v>
      </c>
      <c r="AG6" s="48">
        <v>63</v>
      </c>
      <c r="AH6" s="50">
        <f t="shared" si="3"/>
        <v>194444.44444444444</v>
      </c>
      <c r="AI6" s="51"/>
      <c r="AJ6" s="52">
        <f t="shared" si="4"/>
        <v>0</v>
      </c>
      <c r="AK6" s="60" t="s">
        <v>88</v>
      </c>
      <c r="AL6" s="61">
        <f t="shared" si="17"/>
        <v>0.36599999999999999</v>
      </c>
      <c r="AM6" s="52">
        <f t="shared" si="5"/>
        <v>1.2444</v>
      </c>
      <c r="AN6" s="52">
        <f t="shared" si="6"/>
        <v>3.7343999999999999</v>
      </c>
      <c r="AO6" s="54"/>
      <c r="AP6" s="52">
        <f t="shared" si="1"/>
        <v>0</v>
      </c>
      <c r="AQ6" s="54"/>
      <c r="AR6" s="52">
        <f t="shared" si="7"/>
        <v>0</v>
      </c>
      <c r="AS6" s="54"/>
      <c r="AT6" s="52">
        <f t="shared" si="8"/>
        <v>0</v>
      </c>
      <c r="AU6" s="37"/>
      <c r="AV6" s="54"/>
      <c r="AW6" s="52">
        <f t="shared" si="9"/>
        <v>0</v>
      </c>
      <c r="AX6" s="37"/>
      <c r="AY6" s="54"/>
      <c r="AZ6" s="52">
        <f t="shared" si="10"/>
        <v>0</v>
      </c>
      <c r="BA6" s="37"/>
      <c r="BB6" s="54"/>
      <c r="BC6" s="52">
        <f t="shared" si="11"/>
        <v>0</v>
      </c>
      <c r="BD6" s="52">
        <f>IF(ISERROR(AP6++AR6+AT6+AW6+AZ6+BC6),"",AP6++AR6+AT6+AW6+AZ6+BC6)</f>
        <v>0</v>
      </c>
      <c r="BE6" s="52">
        <f t="shared" si="13"/>
        <v>2.4900000000000002</v>
      </c>
      <c r="BF6" s="55">
        <f t="shared" si="2"/>
        <v>0.26764705882352935</v>
      </c>
      <c r="BG6" s="56">
        <v>3.4</v>
      </c>
      <c r="BH6" s="52">
        <f t="shared" si="14"/>
        <v>4.6444000000000001</v>
      </c>
      <c r="BI6" s="37">
        <v>9.99</v>
      </c>
      <c r="BJ6" s="55">
        <f t="shared" si="15"/>
        <v>0.65965965965965967</v>
      </c>
      <c r="BK6" s="55">
        <f t="shared" si="16"/>
        <v>0.53509509509509512</v>
      </c>
      <c r="BL6" s="37"/>
      <c r="BM6" s="57" t="s">
        <v>94</v>
      </c>
      <c r="BN6" s="48"/>
      <c r="BO6" s="58"/>
      <c r="BP6" s="52"/>
      <c r="BQ6" s="52"/>
      <c r="BR6" s="33"/>
      <c r="BS6" s="46" t="s">
        <v>80</v>
      </c>
      <c r="BT6" s="46" t="s">
        <v>81</v>
      </c>
      <c r="BU6" s="46" t="s">
        <v>82</v>
      </c>
    </row>
    <row r="7" spans="1:73" s="46" customFormat="1" ht="99.95" customHeight="1">
      <c r="A7" s="39">
        <v>6</v>
      </c>
      <c r="B7" s="59" t="s">
        <v>97</v>
      </c>
      <c r="C7" s="33"/>
      <c r="D7" s="33" t="s">
        <v>74</v>
      </c>
      <c r="E7" s="33"/>
      <c r="F7" s="33" t="s">
        <v>84</v>
      </c>
      <c r="G7" s="40" t="s">
        <v>93</v>
      </c>
      <c r="H7" s="31" t="s">
        <v>85</v>
      </c>
      <c r="I7" s="31" t="s">
        <v>85</v>
      </c>
      <c r="J7" s="31" t="s">
        <v>89</v>
      </c>
      <c r="K7" s="31" t="s">
        <v>87</v>
      </c>
      <c r="L7" s="38" t="s">
        <v>108</v>
      </c>
      <c r="M7" s="42" t="s">
        <v>78</v>
      </c>
      <c r="N7" s="42"/>
      <c r="O7" s="33"/>
      <c r="P7" s="33"/>
      <c r="Q7" s="8" t="s">
        <v>104</v>
      </c>
      <c r="R7" s="43"/>
      <c r="S7" s="42" t="s">
        <v>109</v>
      </c>
      <c r="T7" s="44"/>
      <c r="U7" s="45">
        <v>2.33</v>
      </c>
      <c r="V7" s="33" t="s">
        <v>8</v>
      </c>
      <c r="W7" s="33"/>
      <c r="X7" s="34">
        <v>33</v>
      </c>
      <c r="Y7" s="34">
        <v>27</v>
      </c>
      <c r="Z7" s="34">
        <v>12</v>
      </c>
      <c r="AA7" s="46">
        <v>33</v>
      </c>
      <c r="AB7" s="47">
        <v>27</v>
      </c>
      <c r="AC7" s="47">
        <v>12</v>
      </c>
      <c r="AD7" s="48">
        <v>5</v>
      </c>
      <c r="AE7" s="35">
        <v>6</v>
      </c>
      <c r="AF7" s="49">
        <f t="shared" si="0"/>
        <v>1.944E-3</v>
      </c>
      <c r="AG7" s="48">
        <v>63</v>
      </c>
      <c r="AH7" s="50">
        <f t="shared" si="3"/>
        <v>194444.44444444444</v>
      </c>
      <c r="AI7" s="51"/>
      <c r="AJ7" s="52">
        <f t="shared" si="4"/>
        <v>0</v>
      </c>
      <c r="AK7" s="63" t="s">
        <v>88</v>
      </c>
      <c r="AL7" s="64">
        <f t="shared" si="17"/>
        <v>0.36599999999999999</v>
      </c>
      <c r="AM7" s="52">
        <f t="shared" si="5"/>
        <v>1.1529</v>
      </c>
      <c r="AN7" s="52">
        <f t="shared" si="6"/>
        <v>3.4828999999999999</v>
      </c>
      <c r="AO7" s="54"/>
      <c r="AP7" s="52">
        <f t="shared" si="1"/>
        <v>0</v>
      </c>
      <c r="AQ7" s="54"/>
      <c r="AR7" s="52">
        <f t="shared" si="7"/>
        <v>0</v>
      </c>
      <c r="AS7" s="54"/>
      <c r="AT7" s="52">
        <f t="shared" si="8"/>
        <v>0</v>
      </c>
      <c r="AU7" s="37"/>
      <c r="AV7" s="54"/>
      <c r="AW7" s="52">
        <f t="shared" si="9"/>
        <v>0</v>
      </c>
      <c r="AX7" s="37"/>
      <c r="AY7" s="54"/>
      <c r="AZ7" s="52">
        <f t="shared" si="10"/>
        <v>0</v>
      </c>
      <c r="BA7" s="37"/>
      <c r="BB7" s="54"/>
      <c r="BC7" s="52">
        <f t="shared" si="11"/>
        <v>0</v>
      </c>
      <c r="BD7" s="52">
        <f t="shared" si="12"/>
        <v>0</v>
      </c>
      <c r="BE7" s="52">
        <f t="shared" si="13"/>
        <v>2.33</v>
      </c>
      <c r="BF7" s="55">
        <f t="shared" si="2"/>
        <v>0.26031746031746028</v>
      </c>
      <c r="BG7" s="56">
        <v>3.15</v>
      </c>
      <c r="BH7" s="52">
        <f t="shared" si="14"/>
        <v>4.3029000000000002</v>
      </c>
      <c r="BI7" s="37">
        <v>8.99</v>
      </c>
      <c r="BJ7" s="55">
        <f t="shared" si="15"/>
        <v>0.64961067853170185</v>
      </c>
      <c r="BK7" s="55">
        <f t="shared" si="16"/>
        <v>0.52136818687430475</v>
      </c>
      <c r="BL7" s="37"/>
      <c r="BM7" s="57" t="s">
        <v>90</v>
      </c>
      <c r="BN7" s="48"/>
      <c r="BO7" s="58"/>
      <c r="BP7" s="52"/>
      <c r="BQ7" s="52"/>
      <c r="BR7" s="33"/>
      <c r="BS7" s="46" t="s">
        <v>80</v>
      </c>
      <c r="BT7" s="46" t="s">
        <v>81</v>
      </c>
      <c r="BU7" s="46" t="s">
        <v>82</v>
      </c>
    </row>
    <row r="8" spans="1:73" s="46" customFormat="1" ht="99.95" customHeight="1">
      <c r="A8" s="39">
        <v>7</v>
      </c>
      <c r="B8" s="59" t="s">
        <v>97</v>
      </c>
      <c r="C8" s="33"/>
      <c r="D8" s="33" t="s">
        <v>74</v>
      </c>
      <c r="E8" s="33"/>
      <c r="F8" s="33" t="s">
        <v>84</v>
      </c>
      <c r="G8" s="40" t="s">
        <v>98</v>
      </c>
      <c r="H8" s="31" t="s">
        <v>85</v>
      </c>
      <c r="I8" s="31" t="s">
        <v>85</v>
      </c>
      <c r="J8" s="31" t="s">
        <v>89</v>
      </c>
      <c r="K8" s="31" t="s">
        <v>87</v>
      </c>
      <c r="L8" s="38" t="s">
        <v>108</v>
      </c>
      <c r="M8" s="42" t="s">
        <v>78</v>
      </c>
      <c r="N8" s="42"/>
      <c r="O8" s="33"/>
      <c r="P8" s="33"/>
      <c r="Q8" s="8" t="s">
        <v>105</v>
      </c>
      <c r="R8" s="43"/>
      <c r="S8" s="42" t="s">
        <v>109</v>
      </c>
      <c r="T8" s="44"/>
      <c r="U8" s="65">
        <v>2.33</v>
      </c>
      <c r="V8" s="33" t="s">
        <v>8</v>
      </c>
      <c r="W8" s="33"/>
      <c r="X8" s="34">
        <v>33</v>
      </c>
      <c r="Y8" s="34">
        <v>27</v>
      </c>
      <c r="Z8" s="34">
        <v>12</v>
      </c>
      <c r="AA8" s="46">
        <v>33</v>
      </c>
      <c r="AB8" s="47">
        <v>27</v>
      </c>
      <c r="AC8" s="47">
        <v>12</v>
      </c>
      <c r="AD8" s="48">
        <v>5</v>
      </c>
      <c r="AE8" s="35">
        <v>6</v>
      </c>
      <c r="AF8" s="49">
        <f t="shared" si="0"/>
        <v>1.944E-3</v>
      </c>
      <c r="AG8" s="48">
        <v>63</v>
      </c>
      <c r="AH8" s="50">
        <f t="shared" si="3"/>
        <v>194444.44444444444</v>
      </c>
      <c r="AI8" s="51"/>
      <c r="AJ8" s="52">
        <f t="shared" si="4"/>
        <v>0</v>
      </c>
      <c r="AK8" s="60" t="s">
        <v>88</v>
      </c>
      <c r="AL8" s="61">
        <f t="shared" si="17"/>
        <v>0.36599999999999999</v>
      </c>
      <c r="AM8" s="52">
        <f t="shared" si="5"/>
        <v>1.1529</v>
      </c>
      <c r="AN8" s="52">
        <f t="shared" si="6"/>
        <v>3.4828999999999999</v>
      </c>
      <c r="AO8" s="54"/>
      <c r="AP8" s="52">
        <f t="shared" si="1"/>
        <v>0</v>
      </c>
      <c r="AQ8" s="54"/>
      <c r="AR8" s="52">
        <f t="shared" si="7"/>
        <v>0</v>
      </c>
      <c r="AS8" s="54"/>
      <c r="AT8" s="52">
        <f t="shared" si="8"/>
        <v>0</v>
      </c>
      <c r="AU8" s="37"/>
      <c r="AV8" s="54"/>
      <c r="AW8" s="52">
        <f t="shared" si="9"/>
        <v>0</v>
      </c>
      <c r="AX8" s="37"/>
      <c r="AY8" s="54"/>
      <c r="AZ8" s="52">
        <f t="shared" si="10"/>
        <v>0</v>
      </c>
      <c r="BA8" s="37"/>
      <c r="BB8" s="54"/>
      <c r="BC8" s="52">
        <f t="shared" si="11"/>
        <v>0</v>
      </c>
      <c r="BD8" s="52">
        <f t="shared" si="12"/>
        <v>0</v>
      </c>
      <c r="BE8" s="52">
        <f t="shared" si="13"/>
        <v>2.33</v>
      </c>
      <c r="BF8" s="55">
        <f t="shared" si="2"/>
        <v>0.26031746031746028</v>
      </c>
      <c r="BG8" s="66">
        <v>3.15</v>
      </c>
      <c r="BH8" s="52">
        <f t="shared" si="14"/>
        <v>4.3029000000000002</v>
      </c>
      <c r="BI8" s="67">
        <v>8.99</v>
      </c>
      <c r="BJ8" s="55">
        <f t="shared" si="15"/>
        <v>0.64961067853170185</v>
      </c>
      <c r="BK8" s="55">
        <f t="shared" si="16"/>
        <v>0.52136818687430475</v>
      </c>
      <c r="BL8" s="37"/>
      <c r="BM8" s="33" t="s">
        <v>90</v>
      </c>
      <c r="BN8" s="48"/>
      <c r="BO8" s="58"/>
      <c r="BP8" s="52"/>
      <c r="BQ8" s="52"/>
      <c r="BR8" s="33"/>
      <c r="BS8" s="46" t="s">
        <v>80</v>
      </c>
      <c r="BT8" s="46" t="s">
        <v>81</v>
      </c>
      <c r="BU8" s="46" t="s">
        <v>82</v>
      </c>
    </row>
    <row r="9" spans="1:73" s="46" customFormat="1" ht="99.95" customHeight="1">
      <c r="A9" s="39">
        <v>8</v>
      </c>
      <c r="B9" s="59" t="s">
        <v>97</v>
      </c>
      <c r="C9" s="33"/>
      <c r="D9" s="33" t="s">
        <v>74</v>
      </c>
      <c r="E9" s="33"/>
      <c r="F9" s="33" t="s">
        <v>84</v>
      </c>
      <c r="G9" s="40" t="s">
        <v>91</v>
      </c>
      <c r="H9" s="31" t="s">
        <v>85</v>
      </c>
      <c r="I9" s="31" t="s">
        <v>85</v>
      </c>
      <c r="J9" s="31" t="s">
        <v>89</v>
      </c>
      <c r="K9" s="31" t="s">
        <v>87</v>
      </c>
      <c r="L9" s="38" t="s">
        <v>108</v>
      </c>
      <c r="M9" s="42" t="s">
        <v>78</v>
      </c>
      <c r="N9" s="42"/>
      <c r="O9" s="33"/>
      <c r="P9" s="33"/>
      <c r="Q9" s="8" t="s">
        <v>106</v>
      </c>
      <c r="R9" s="43"/>
      <c r="S9" s="42" t="s">
        <v>109</v>
      </c>
      <c r="T9" s="44"/>
      <c r="U9" s="65">
        <v>2.33</v>
      </c>
      <c r="V9" s="33" t="s">
        <v>8</v>
      </c>
      <c r="W9" s="33"/>
      <c r="X9" s="34">
        <v>33</v>
      </c>
      <c r="Y9" s="34">
        <v>27</v>
      </c>
      <c r="Z9" s="34">
        <v>12</v>
      </c>
      <c r="AA9" s="46">
        <v>33</v>
      </c>
      <c r="AB9" s="47">
        <v>27</v>
      </c>
      <c r="AC9" s="47">
        <v>12</v>
      </c>
      <c r="AD9" s="48">
        <v>5</v>
      </c>
      <c r="AE9" s="35">
        <v>6</v>
      </c>
      <c r="AF9" s="49">
        <f t="shared" si="0"/>
        <v>1.944E-3</v>
      </c>
      <c r="AG9" s="48">
        <v>63</v>
      </c>
      <c r="AH9" s="50">
        <f t="shared" si="3"/>
        <v>194444.44444444444</v>
      </c>
      <c r="AI9" s="51"/>
      <c r="AJ9" s="52">
        <f t="shared" si="4"/>
        <v>0</v>
      </c>
      <c r="AK9" s="60" t="s">
        <v>88</v>
      </c>
      <c r="AL9" s="61">
        <f t="shared" si="17"/>
        <v>0.36599999999999999</v>
      </c>
      <c r="AM9" s="52">
        <f t="shared" si="5"/>
        <v>1.1529</v>
      </c>
      <c r="AN9" s="52">
        <f t="shared" si="6"/>
        <v>3.4828999999999999</v>
      </c>
      <c r="AO9" s="54"/>
      <c r="AP9" s="52">
        <f t="shared" si="1"/>
        <v>0</v>
      </c>
      <c r="AQ9" s="54"/>
      <c r="AR9" s="52">
        <f t="shared" si="7"/>
        <v>0</v>
      </c>
      <c r="AS9" s="54"/>
      <c r="AT9" s="52">
        <f t="shared" si="8"/>
        <v>0</v>
      </c>
      <c r="AU9" s="37"/>
      <c r="AV9" s="54"/>
      <c r="AW9" s="52">
        <f t="shared" si="9"/>
        <v>0</v>
      </c>
      <c r="AX9" s="37"/>
      <c r="AY9" s="54"/>
      <c r="AZ9" s="52">
        <f t="shared" si="10"/>
        <v>0</v>
      </c>
      <c r="BA9" s="37"/>
      <c r="BB9" s="54"/>
      <c r="BC9" s="52">
        <f t="shared" si="11"/>
        <v>0</v>
      </c>
      <c r="BD9" s="52">
        <f t="shared" si="12"/>
        <v>0</v>
      </c>
      <c r="BE9" s="52">
        <f t="shared" si="13"/>
        <v>2.33</v>
      </c>
      <c r="BF9" s="55">
        <f t="shared" si="2"/>
        <v>0.26031746031746028</v>
      </c>
      <c r="BG9" s="66">
        <v>3.15</v>
      </c>
      <c r="BH9" s="52">
        <f t="shared" si="14"/>
        <v>4.3029000000000002</v>
      </c>
      <c r="BI9" s="67">
        <v>8.99</v>
      </c>
      <c r="BJ9" s="55">
        <f t="shared" si="15"/>
        <v>0.64961067853170185</v>
      </c>
      <c r="BK9" s="55">
        <f t="shared" si="16"/>
        <v>0.52136818687430475</v>
      </c>
      <c r="BL9" s="37"/>
      <c r="BM9" s="33" t="s">
        <v>90</v>
      </c>
      <c r="BN9" s="48"/>
      <c r="BO9" s="58"/>
      <c r="BP9" s="52"/>
      <c r="BQ9" s="52"/>
      <c r="BR9" s="33"/>
      <c r="BS9" s="46" t="s">
        <v>80</v>
      </c>
      <c r="BT9" s="46" t="s">
        <v>81</v>
      </c>
      <c r="BU9" s="46" t="s">
        <v>82</v>
      </c>
    </row>
  </sheetData>
  <protectedRanges>
    <protectedRange sqref="BM8:BN9 AM2:BF9 AB7:AC9 BI7:BI9 BJ2:BK9 AJ2:AJ9 M2:O9 BH2:BH9 AF2:AH9 A2:F9 R2:W9" name="Range1_2"/>
    <protectedRange sqref="AB2:AD4 AB5:AC6 AD5:AD9" name="Range1_2_1"/>
    <protectedRange sqref="AI2:AI9" name="Range1_3"/>
    <protectedRange sqref="BI2:BI6" name="Range1_5"/>
    <protectedRange sqref="BM2:BN7" name="Range1_6"/>
    <protectedRange sqref="K2:K9" name="Range1_1_1"/>
    <protectedRange sqref="BL2:BL9" name="Range1_7"/>
    <protectedRange sqref="P2:P9" name="Range1_8"/>
    <protectedRange sqref="J2:J3" name="Range1_8_2"/>
    <protectedRange sqref="AE2:AE3 X2:Z3" name="Range1_8_2_1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[1]ValueSelect!#REF!</xm:f>
          </x14:formula1>
          <xm:sqref>BU2:BU9</xm:sqref>
        </x14:dataValidation>
        <x14:dataValidation type="list" allowBlank="1" showInputMessage="1" showErrorMessage="1">
          <x14:formula1>
            <xm:f>[1]Data!#REF!</xm:f>
          </x14:formula1>
          <xm:sqref>BT2:BT9</xm:sqref>
        </x14:dataValidation>
        <x14:dataValidation type="list" allowBlank="1" showInputMessage="1" showErrorMessage="1">
          <x14:formula1>
            <xm:f>[1]ValueSelect!#REF!</xm:f>
          </x14:formula1>
          <xm:sqref>BS2:BS9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[1]ValueSelect!#REF!</xm:f>
          </x14:formula1>
          <xm:sqref>D2:D9 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2026-03-11T02:14:30Z</dcterms:modified>
</cp:coreProperties>
</file>