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2974B5BE-2DDB-4C9D-B7FC-4AB615FCCB2F}" xr6:coauthVersionLast="47" xr6:coauthVersionMax="47" xr10:uidLastSave="{00000000-0000-0000-0000-000000000000}"/>
  <bookViews>
    <workbookView xWindow="-110" yWindow="-110" windowWidth="19420" windowHeight="11500" xr2:uid="{8547EAC1-3DB3-4F2B-BA64-CD963DAE4038}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'[3]1-Import Product Data Sheet'!$X$2</definedName>
    <definedName name="Banner">'[4]Hardline Drop down'!$H$5:$H$9</definedName>
    <definedName name="BASI">#REF!</definedName>
    <definedName name="BATH">#REF!</definedName>
    <definedName name="bigidea">[5]Lists!$I$6:$I$29</definedName>
    <definedName name="BLK">#REF!</definedName>
    <definedName name="Brand">'[3]1-Import Product Data Sheet'!$N$102:$N$144</definedName>
    <definedName name="Branded">[5]Lists!$F$6:$F$38</definedName>
    <definedName name="brands">'[1]other data'!$K$2:$K$48</definedName>
    <definedName name="CATEGORY">[6]Sheet1!$DW$2:$DW$3</definedName>
    <definedName name="chargeback">'[1]other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'[1]other data'!$I$3:$I$249</definedName>
    <definedName name="Cycle">[5]Lists!$E$6:$E$30</definedName>
    <definedName name="den">[5]Lists!$L$6:$L$29</definedName>
    <definedName name="diffgrp">'[1]diff group head'!$A$2:$A$47</definedName>
    <definedName name="DIFFS">'[1]other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[9]LIST!$G$2:$G$7</definedName>
    <definedName name="KD">[6]Sheet1!$DS$2:$DS$2</definedName>
    <definedName name="LGT">#REF!</definedName>
    <definedName name="LIFESTYLE">[9]LIST!$C$2:$C$7</definedName>
    <definedName name="LOCALIZATION__PRICEPOINT">'[7]x-Lists'!$Z$2:$Z$4</definedName>
    <definedName name="loctype">'[1]other data'!$BN$2:$BN$6</definedName>
    <definedName name="M">[6]Sheet1!$EA$2:$EA$3</definedName>
    <definedName name="Office">'[4]Hardline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WL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'[1]other data'!$BL$2:$BL$24</definedName>
    <definedName name="WIN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" i="1" l="1"/>
  <c r="BA2" i="1"/>
  <c r="AX2" i="1"/>
  <c r="AU2" i="1"/>
  <c r="AR2" i="1"/>
  <c r="AP2" i="1"/>
  <c r="AN2" i="1"/>
  <c r="AL2" i="1"/>
  <c r="AH2" i="1"/>
  <c r="AI2" i="1" s="1"/>
  <c r="AC2" i="1"/>
  <c r="AD2" i="1" s="1"/>
  <c r="AF2" i="1" s="1"/>
  <c r="T2" i="1"/>
  <c r="AJ2" i="1" l="1"/>
  <c r="BB2" i="1"/>
  <c r="BC2" i="1" l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112E336-98DB-4BF6-AE09-6181376DDB36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A473820-83F3-4407-A092-1F31F77D4CB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655C9CF-1FF8-4B49-9B17-CB369737821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6D80758C-D525-422E-B6B4-DFF8A802350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46320E1-35AE-4000-93C0-BFD488768A6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518F9A7-A3C9-4C9B-9D52-358E09105BF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7A2B361-B1D3-4E18-B403-1C67F049760A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B09F2EC1-84A9-4C82-A44B-584FD23DF5A2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FAC8C71A-7396-4628-B90D-C8F715277E89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247C320-81DF-4A41-9279-586332A05BCC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10EB5BF7-459E-4FAA-AA64-D5E6C8276735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98BB0C2-D71A-480D-B69F-5C2FC428D8EE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234B7583-E1A7-4490-9149-F31FC140CF16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00BDF18-B4BA-4EBC-B524-5A5FC90AB495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D5EB9D9-8CF6-4EED-983C-4C8F2629541D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82B75A1F-6147-4407-ADF5-0BB80624B82D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33C88418-8FF1-4F00-AE83-F09135E5735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C3B7266-06C8-4754-8C58-1F4CD04431D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4FF9555F-7795-4966-8FD7-5D3633B2789D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3A1DB522-9E37-43C5-BD65-05AC28FECA2D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<sst xmlns="http://schemas.openxmlformats.org/spreadsheetml/2006/main" count="77" uniqueCount="77">
  <si>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</si>
  <si>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</si>
  <si>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</si>
  <si>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</si>
  <si>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</si>
  <si>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</si>
  <si>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</si>
  <si>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</si>
  <si>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</si>
  <si>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</si>
  <si>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</si>
  <si>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</si>
  <si>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</si>
  <si>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</si>
  <si>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</si>
  <si>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</si>
  <si>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</si>
  <si>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</si>
  <si>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</si>
  <si>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</si>
  <si>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</si>
  <si>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</si>
  <si>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</si>
  <si>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</si>
  <si>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</si>
  <si>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</si>
  <si>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</si>
  <si>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</si>
  <si>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</si>
  <si>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</si>
  <si>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</si>
  <si>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</si>
  <si>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</si>
  <si>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</si>
  <si>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</si>
  <si>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</si>
  <si>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</si>
  <si>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</si>
  <si>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</si>
  <si>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</si>
  <si>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</si>
  <si>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</si>
  <si>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</si>
  <si>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</si>
  <si>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</si>
  <si>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</si>
  <si>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</si>
  <si>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</si>
  <si>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</si>
  <si>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</si>
  <si>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</si>
  <si>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</si>
  <si>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</si>
  <si>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</si>
  <si>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</si>
  <si>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</si>
  <si>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</si>
  <si>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</si>
  <si>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</si>
  <si>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</si>
  <si>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</si>
  <si>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</si>
  <si>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</si>
  <si>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</si>
  <si>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</si>
  <si>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Clean Sleep</t>
  </si>
  <si>
    <t>Clean Sleep Mpad + protector</t>
  </si>
  <si>
    <t>Fabric: 90gsm embossed microfiber with microban Anti-Microbial; Fill: 8oz/yd2; 4"diamond quilted; Knit; Polyester Non-Woven with TPU waterproof; 75gsm 15" Polyester Knit Skirt GTF 18" mattresses; + 1 bonus pillow protector; Packaging: Wire Rim Bag + Insert</t>
  </si>
  <si>
    <t>white</t>
  </si>
  <si>
    <t>Set</t>
  </si>
  <si>
    <t>Normal</t>
  </si>
  <si>
    <t>9404.90.9622</t>
  </si>
  <si>
    <t>Royalty</t>
  </si>
  <si>
    <t>100% Polyester Serta Clean Sleep Mpad with bonus pillow protector</t>
    <phoneticPr fontId="2" type="noConversion"/>
  </si>
  <si>
    <t>100% polyester overall</t>
    <phoneticPr fontId="2" type="noConversion"/>
  </si>
  <si>
    <t>60x80+15"; 20x28"(2)</t>
    <phoneticPr fontId="2" type="noConversion"/>
  </si>
  <si>
    <t>SH16-1103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</si>
</sst>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</cellXfs>
  <cellStyles count="6">
    <cellStyle name="Currency 2" xfId="3" xr:uid="{4909A4C5-A457-4DA3-BAF0-224DE4EA019B}"/>
    <cellStyle name="Normal 2" xfId="1" xr:uid="{249B33FA-1A13-4E13-87EB-867834A5D2CD}"/>
    <cellStyle name="Normal 2 18 2" xfId="2" xr:uid="{CAC2C730-4759-472E-A041-68C74819A06F}"/>
    <cellStyle name="Percent 2" xfId="4" xr:uid="{854BC9F5-6145-49AD-AD19-F65A5D840141}"/>
    <cellStyle name="常规" xfId="0" builtinId="0"/>
    <cellStyle name="常规 2" xfId="5" xr:uid="{089B70AB-BA10-43DC-9EE8-6016DAC79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TJX%20BTC%20Serta%20Clean%20Sleep%20Mpad%20Set%20POE%20commit+3020tariff%202.10.26.xlsx" TargetMode="External"/><Relationship Id="rId2" Type="http://schemas.openxmlformats.org/officeDocument/2006/relationships/externalLinkPath" Target="file:///C:\Users\liujie\Downloads\TJX%20BTC%20Serta%20Clean%20Sleep%20Mpad%20Set%20POE%20commit+3020tariff%202.10.26.xlsx" TargetMode="External"/><Relationship Id="rId1" Type="http://schemas.openxmlformats.org/officeDocument/2006/relationships/externalLinkPath" Target="/Users/liujie/Downloads/TJX%20BTC%20Serta%20Clean%20Sleep%20Mpad%20Set%20POE%20commit+3020tariff%202.10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gaellyns/Desktop/Copy%20of%20PO%20Worksheet%20Bundle16-Linens-Textiles-02_23_15.xlsx" TargetMode="External"/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kathy.li/Local%20Settings/Temporary%20Internet%20Files/Content.Outlook/7E91LGYA/bombay%20minkberber%20ex%20china%207-1-14.xls" TargetMode="External"/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20%tariff QS"/>
      <sheetName val="HZ CCD"/>
      <sheetName val="ValueSelection"/>
      <sheetName val="Data"/>
      <sheetName val="June26 bu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3A6A-DBC0-4E74-868A-F4C570DFA5A3}">
  <dimension ref="A1:BJ2"/>
  <sheetViews>
    <sheetView tabSelected="1" topLeftCell="D1" workbookViewId="0">
      <selection activeCell="K2" sqref="K2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7.54296875" style="2" customWidth="1"/>
    <col min="8" max="8" width="9.26953125" style="2" customWidth="1"/>
    <col min="9" max="9" width="9" style="2" customWidth="1"/>
    <col min="10" max="10" width="36.7265625" style="2" customWidth="1"/>
    <col min="11" max="11" width="9.26953125" style="3" customWidth="1"/>
    <col min="12" max="12" width="10.26953125" style="2" customWidth="1"/>
    <col min="13" max="14" width="6.1796875" style="2" customWidth="1"/>
    <col min="15" max="16" width="13.179687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45" x14ac:dyDescent="0.35">
      <c r="A2" s="39">
        <v>3</v>
      </c>
      <c r="B2" s="40"/>
      <c r="C2" s="40"/>
      <c r="D2" s="40" t="s">
        <v>62</v>
      </c>
      <c r="E2" s="40" t="s">
        <v>63</v>
      </c>
      <c r="F2" s="40" t="s">
        <v>64</v>
      </c>
      <c r="G2" s="40" t="s">
        <v>65</v>
      </c>
      <c r="H2" s="41" t="s">
        <v>73</v>
      </c>
      <c r="I2" s="41" t="s">
        <v>66</v>
      </c>
      <c r="J2" s="41" t="s">
        <v>67</v>
      </c>
      <c r="K2" s="42" t="s">
        <v>74</v>
      </c>
      <c r="L2" s="41" t="s">
        <v>75</v>
      </c>
      <c r="M2" s="41" t="s">
        <v>68</v>
      </c>
      <c r="N2" s="40"/>
      <c r="O2" s="43" t="s">
        <v>76</v>
      </c>
      <c r="P2" s="40"/>
      <c r="Q2" s="40" t="s">
        <v>69</v>
      </c>
      <c r="R2" s="44"/>
      <c r="S2" s="45">
        <v>7.8</v>
      </c>
      <c r="T2" s="46">
        <f>IF(ISERROR(R2/S2),"",R2/S2)</f>
        <v>0</v>
      </c>
      <c r="U2" s="47">
        <v>8.24</v>
      </c>
      <c r="V2" s="11"/>
      <c r="W2" s="40" t="s">
        <v>70</v>
      </c>
      <c r="X2" s="48">
        <v>46</v>
      </c>
      <c r="Y2" s="48">
        <v>38</v>
      </c>
      <c r="Z2" s="48">
        <v>31</v>
      </c>
      <c r="AA2" s="45">
        <v>5</v>
      </c>
      <c r="AB2" s="49">
        <v>2</v>
      </c>
      <c r="AC2" s="50">
        <f>IF(X2="","",X2*Y2*Z2/1000000)</f>
        <v>5.4188E-2</v>
      </c>
      <c r="AD2" s="51">
        <f>IF(AB2="","",65/AC2*AB2)</f>
        <v>2399.0551413597104</v>
      </c>
      <c r="AE2" s="40">
        <v>2250</v>
      </c>
      <c r="AF2" s="52">
        <f t="shared" ref="AF2" si="0">IF(ISERROR(AE2/AD2),"",AE2/AD2)</f>
        <v>0.9378692307692309</v>
      </c>
      <c r="AG2" s="40" t="s">
        <v>71</v>
      </c>
      <c r="AH2" s="53">
        <f>7.3%+20%</f>
        <v>0.27300000000000002</v>
      </c>
      <c r="AI2" s="52">
        <f>IF(ISERROR(U2*AH2),"",U2*AH2)</f>
        <v>2.2495200000000004</v>
      </c>
      <c r="AJ2" s="52">
        <f t="shared" ref="AJ2" si="1">IF(ISERROR(U2+AF2+AI2),"",U2+AF2+AI2)</f>
        <v>11.427389230769231</v>
      </c>
      <c r="AK2" s="54">
        <v>0.01</v>
      </c>
      <c r="AL2" s="52">
        <f t="shared" ref="AL2" si="2">IF(ISERROR(BE2*AK2),"",BE2*AK2)</f>
        <v>0.15230000000000002</v>
      </c>
      <c r="AM2" s="54">
        <v>0</v>
      </c>
      <c r="AN2" s="52">
        <f t="shared" ref="AN2" si="3">IF(ISERROR(BE2*AM2),"",BE2*AM2)</f>
        <v>0</v>
      </c>
      <c r="AO2" s="54">
        <v>0</v>
      </c>
      <c r="AP2" s="52">
        <f t="shared" ref="AP2" si="4">IF(ISERROR(BE2*AO2),"",BE2*AO2)</f>
        <v>0</v>
      </c>
      <c r="AQ2" s="54">
        <v>0</v>
      </c>
      <c r="AR2" s="52">
        <f>IF(ISERROR(BE2*AQ2),"",BE2*AQ2)</f>
        <v>0</v>
      </c>
      <c r="AS2" s="40" t="s">
        <v>72</v>
      </c>
      <c r="AT2" s="54">
        <v>5.5E-2</v>
      </c>
      <c r="AU2" s="52">
        <f t="shared" ref="AU2" si="5">IF(ISERROR(BE2*AT2),"",BE2*AT2)</f>
        <v>0.83765000000000001</v>
      </c>
      <c r="AV2" s="52">
        <v>0</v>
      </c>
      <c r="AW2" s="54">
        <v>0</v>
      </c>
      <c r="AX2" s="52">
        <f>IF(ISERROR(BE2*AW2),"",BE2*AW2)</f>
        <v>0</v>
      </c>
      <c r="AY2" s="52">
        <v>0</v>
      </c>
      <c r="AZ2" s="54">
        <v>0</v>
      </c>
      <c r="BA2" s="52">
        <f>IF(ISERROR(BE2*AZ2),"",BE2*AZ2)</f>
        <v>0</v>
      </c>
      <c r="BB2" s="52">
        <f t="shared" ref="BB2" si="6">IF(ISERROR(AL2+AN2+AP2+AU2),"",AL2+AN2+AP2+AU2)</f>
        <v>0.98995</v>
      </c>
      <c r="BC2" s="52">
        <f t="shared" ref="BC2" si="7">IF(ISERROR(AJ2+BB2),"",AJ2+BB2)</f>
        <v>12.417339230769231</v>
      </c>
      <c r="BD2" s="55">
        <f t="shared" ref="BD2" si="8">IF(ISERROR((BE2-BC2)/BE2),"",(BE2-BC2)/BE2)</f>
        <v>0.18467897368553965</v>
      </c>
      <c r="BE2" s="56">
        <v>15.23</v>
      </c>
      <c r="BF2" s="11">
        <v>34.99</v>
      </c>
      <c r="BG2" s="55">
        <f>IF(ISERROR((BF2-BE2)/BF2),"",(BF2-BE2)/BF2)</f>
        <v>0.56473278079451272</v>
      </c>
      <c r="BH2" s="57"/>
      <c r="BI2" s="52"/>
      <c r="BJ2" s="52"/>
    </row>
  </sheetData>
  <protectedRanges>
    <protectedRange sqref="Q2:BD2 BF2:BH2 AQ1:AR1 AV1 AY1 L3:BA240 L2:N2 A2:J240" name="Range1"/>
    <protectedRange sqref="K2:K245" name="Range1_1"/>
    <protectedRange sqref="P2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2026-03-05T03:38:19Z</dcterms:created>
  <dcterms:modified xsi:type="dcterms:W3CDTF">2026-03-05T03:39:17Z</dcterms:modified>
</cp:coreProperties>
</file>