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0" i="1" l="1"/>
  <c r="BF10" i="1" s="1"/>
  <c r="BC10" i="1"/>
  <c r="BB10" i="1"/>
  <c r="AX10" i="1" s="1"/>
  <c r="AT10" i="1"/>
  <c r="AQ10" i="1"/>
  <c r="AO10" i="1"/>
  <c r="AI10" i="1"/>
  <c r="AD10" i="1"/>
  <c r="AE10" i="1" s="1"/>
  <c r="AG10" i="1" s="1"/>
  <c r="BD9" i="1"/>
  <c r="BF9" i="1" s="1"/>
  <c r="BC9" i="1"/>
  <c r="BB9" i="1"/>
  <c r="AX9" i="1" s="1"/>
  <c r="AT9" i="1"/>
  <c r="AQ9" i="1"/>
  <c r="AO9" i="1"/>
  <c r="AI9" i="1"/>
  <c r="AD9" i="1"/>
  <c r="AE9" i="1" s="1"/>
  <c r="AG9" i="1" s="1"/>
  <c r="BD8" i="1"/>
  <c r="BF8" i="1" s="1"/>
  <c r="BC8" i="1"/>
  <c r="BB8" i="1"/>
  <c r="AX8" i="1" s="1"/>
  <c r="AT8" i="1"/>
  <c r="AQ8" i="1"/>
  <c r="AO8" i="1"/>
  <c r="AI8" i="1"/>
  <c r="AD8" i="1"/>
  <c r="AE8" i="1" s="1"/>
  <c r="AG8" i="1" s="1"/>
  <c r="BD7" i="1"/>
  <c r="BF7" i="1" s="1"/>
  <c r="BC7" i="1"/>
  <c r="BB7" i="1"/>
  <c r="AX7" i="1" s="1"/>
  <c r="AT7" i="1"/>
  <c r="AQ7" i="1"/>
  <c r="AO7" i="1"/>
  <c r="AI7" i="1"/>
  <c r="AD7" i="1"/>
  <c r="AE7" i="1" s="1"/>
  <c r="AG7" i="1" s="1"/>
  <c r="U7" i="1"/>
  <c r="BD6" i="1"/>
  <c r="BF6" i="1" s="1"/>
  <c r="BC6" i="1"/>
  <c r="BB6" i="1"/>
  <c r="AX6" i="1" s="1"/>
  <c r="AT6" i="1"/>
  <c r="AQ6" i="1"/>
  <c r="AO6" i="1"/>
  <c r="AI6" i="1"/>
  <c r="AD6" i="1"/>
  <c r="AE6" i="1" s="1"/>
  <c r="AG6" i="1" s="1"/>
  <c r="U6" i="1"/>
  <c r="BD5" i="1"/>
  <c r="BF5" i="1" s="1"/>
  <c r="BC5" i="1"/>
  <c r="BB5" i="1"/>
  <c r="AX5" i="1" s="1"/>
  <c r="AT5" i="1"/>
  <c r="AQ5" i="1"/>
  <c r="AO5" i="1"/>
  <c r="AI5" i="1"/>
  <c r="AD5" i="1"/>
  <c r="AE5" i="1" s="1"/>
  <c r="AG5" i="1" s="1"/>
  <c r="U5" i="1"/>
  <c r="BD4" i="1"/>
  <c r="BF4" i="1" s="1"/>
  <c r="BC4" i="1"/>
  <c r="BB4" i="1"/>
  <c r="AX4" i="1" s="1"/>
  <c r="AT4" i="1"/>
  <c r="AQ4" i="1"/>
  <c r="AO4" i="1"/>
  <c r="AI4" i="1"/>
  <c r="AD4" i="1"/>
  <c r="AE4" i="1" s="1"/>
  <c r="AG4" i="1" s="1"/>
  <c r="V4" i="1"/>
  <c r="U4" i="1"/>
  <c r="BD3" i="1"/>
  <c r="BF3" i="1" s="1"/>
  <c r="BC3" i="1"/>
  <c r="BB3" i="1"/>
  <c r="AX3" i="1"/>
  <c r="AT3" i="1"/>
  <c r="AQ3" i="1"/>
  <c r="AO3" i="1"/>
  <c r="AI3" i="1"/>
  <c r="AD3" i="1"/>
  <c r="AE3" i="1" s="1"/>
  <c r="AG3" i="1" s="1"/>
  <c r="V3" i="1"/>
  <c r="V9" i="1" s="1"/>
  <c r="U3" i="1"/>
  <c r="BD2" i="1"/>
  <c r="BF2" i="1" s="1"/>
  <c r="BC2" i="1"/>
  <c r="BB2" i="1"/>
  <c r="AX2" i="1" s="1"/>
  <c r="AT2" i="1"/>
  <c r="AQ2" i="1"/>
  <c r="AO2" i="1"/>
  <c r="AI2" i="1"/>
  <c r="AD2" i="1"/>
  <c r="AE2" i="1" s="1"/>
  <c r="AG2" i="1" s="1"/>
  <c r="V2" i="1"/>
  <c r="U2" i="1"/>
  <c r="AU6" i="1" l="1"/>
  <c r="AJ3" i="1"/>
  <c r="AU4" i="1"/>
  <c r="AJ2" i="1"/>
  <c r="AU2" i="1"/>
  <c r="AU3" i="1"/>
  <c r="AU7" i="1"/>
  <c r="AU8" i="1"/>
  <c r="AU9" i="1"/>
  <c r="AU10" i="1"/>
  <c r="AU5" i="1"/>
  <c r="AK2" i="1"/>
  <c r="AV2" i="1" s="1"/>
  <c r="AJ9" i="1"/>
  <c r="AK9" i="1" s="1"/>
  <c r="AV9" i="1" s="1"/>
  <c r="V8" i="1"/>
  <c r="V5" i="1"/>
  <c r="V6" i="1"/>
  <c r="V7" i="1"/>
  <c r="AJ4" i="1"/>
  <c r="AK4" i="1" s="1"/>
  <c r="AV4" i="1" s="1"/>
  <c r="V10" i="1"/>
  <c r="AK3" i="1"/>
  <c r="AV3" i="1" s="1"/>
  <c r="BE4" i="1" l="1"/>
  <c r="AW4" i="1"/>
  <c r="AW9" i="1"/>
  <c r="BE9" i="1"/>
  <c r="AJ6" i="1"/>
  <c r="AK6" i="1" s="1"/>
  <c r="AV6" i="1" s="1"/>
  <c r="AJ10" i="1"/>
  <c r="AK10" i="1" s="1"/>
  <c r="AV10" i="1" s="1"/>
  <c r="BE3" i="1"/>
  <c r="AW3" i="1"/>
  <c r="AJ5" i="1"/>
  <c r="AK5" i="1" s="1"/>
  <c r="AV5" i="1" s="1"/>
  <c r="BE2" i="1"/>
  <c r="AW2" i="1"/>
  <c r="AJ8" i="1"/>
  <c r="AK8" i="1" s="1"/>
  <c r="AV8" i="1" s="1"/>
  <c r="AJ7" i="1"/>
  <c r="AK7" i="1" s="1"/>
  <c r="AV7" i="1" s="1"/>
  <c r="BE8" i="1" l="1"/>
  <c r="AW8" i="1"/>
  <c r="BE7" i="1"/>
  <c r="AW7" i="1"/>
  <c r="BE10" i="1"/>
  <c r="AW10" i="1"/>
  <c r="BE6" i="1"/>
  <c r="AW6" i="1"/>
  <c r="BE5" i="1"/>
  <c r="AW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C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E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<sst xmlns="http://schemas.openxmlformats.org/spreadsheetml/2006/main" count="184" uniqueCount="96">
  <si>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</si>
  <si>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</si>
  <si>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</si>
  <si>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</si>
  <si>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</si>
  <si>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</si>
  <si>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</si>
  <si>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</si>
  <si>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</si>
  <si>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</si>
  <si>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</si>
  <si>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</si>
  <si>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</si>
  <si>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</si>
  <si>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</si>
  <si>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</si>
  <si>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</si>
  <si>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</si>
  <si>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</si>
  <si>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</si>
  <si>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</si>
  <si>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</si>
  <si>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</si>
  <si>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</si>
  <si>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</si>
  <si>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</si>
  <si>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</si>
  <si>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</si>
  <si>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</si>
  <si>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</si>
  <si>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</si>
  <si>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</si>
  <si>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</si>
  <si>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</si>
  <si>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</si>
  <si>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</si>
  <si>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</si>
  <si>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</si>
  <si>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</si>
  <si>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</si>
  <si>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</si>
  <si>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</si>
  <si>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</si>
  <si>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</si>
  <si>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</si>
  <si>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</si>
  <si>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</si>
  <si>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</si>
  <si>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</si>
  <si>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</si>
  <si>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</si>
  <si>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Additional Customer Price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</si>
  <si>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</si>
  <si>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</si>
  <si>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</si>
  <si>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</si>
  <si>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</si>
  <si>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</si>
  <si>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Cuddl Duds</t>
  </si>
  <si>
    <t>QUILT</t>
  </si>
  <si>
    <t>GREEN TREES</t>
  </si>
  <si>
    <t xml:space="preserve">100% Cotton Flannel Quilt Set </t>
    <phoneticPr fontId="2" type="noConversion"/>
  </si>
  <si>
    <t>Quilt Set</t>
  </si>
  <si>
    <t>Face: 100% cotton flannel 170 gsm Print
Back: 100% cotton flannel 170 gsm Print
Filling: 180 gsm cotton</t>
    <phoneticPr fontId="2" type="noConversion"/>
  </si>
  <si>
    <t>Cotton</t>
  </si>
  <si>
    <t>Twin/Twin XL: 69x95"/20x26"</t>
  </si>
  <si>
    <t>Green</t>
  </si>
  <si>
    <t>6FCUBFLGTQSTT</t>
  </si>
  <si>
    <t>KL14-3878</t>
    <phoneticPr fontId="2" type="noConversion"/>
  </si>
  <si>
    <t>Piece</t>
  </si>
  <si>
    <t>Normal</t>
  </si>
  <si>
    <t>9404.40.1000</t>
  </si>
  <si>
    <t>Face: 100% cotton flannel 170 gsm Print
Back: 100% cotton flannel 170 gsm Print
Filling: 180 gsm cotton</t>
  </si>
  <si>
    <t>Full/Queen: 90x95"/20x26"(2)</t>
  </si>
  <si>
    <t>6FCUBFLGTQSFQ</t>
  </si>
  <si>
    <t>KL14-3879</t>
  </si>
  <si>
    <t>King/Cal King: 106x99"/20x36"(2)</t>
  </si>
  <si>
    <t>6FCUBFLGTQSKC</t>
  </si>
  <si>
    <t>KL14-3880</t>
  </si>
  <si>
    <t>Cuddl Duds</t>
    <phoneticPr fontId="2" type="noConversion"/>
  </si>
  <si>
    <t xml:space="preserve">CABIN FAUX PATCHES </t>
  </si>
  <si>
    <t>Brown</t>
  </si>
  <si>
    <t>6FCUBFLPAQSTT</t>
  </si>
  <si>
    <t>KL14-3881</t>
  </si>
  <si>
    <t>6FCUBFLPAQSFQ</t>
  </si>
  <si>
    <t>KL14-3882</t>
  </si>
  <si>
    <t>6FCUBFLPAQSKC</t>
  </si>
  <si>
    <t>KL14-3883</t>
  </si>
  <si>
    <t>WHITE FLORAL</t>
  </si>
  <si>
    <t>Lt Beige</t>
  </si>
  <si>
    <t>6FCUBFLFLQSTT</t>
  </si>
  <si>
    <t>KL14-3884</t>
  </si>
  <si>
    <t>6FCUBFLFLQSFQ</t>
  </si>
  <si>
    <t>KL14-3885</t>
  </si>
  <si>
    <t>6FCUBFLFLQSKC</t>
  </si>
  <si>
    <t>KL14-3886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</si>
</sst>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80" fontId="1" fillId="0" borderId="0" applyFont="0" applyFill="0" applyBorder="0" applyAlignment="0" applyProtection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2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3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9" fontId="6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77" fontId="6" fillId="0" borderId="2" xfId="3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3" applyNumberFormat="1" applyFont="1" applyFill="1" applyBorder="1" applyAlignment="1">
      <alignment wrapText="1"/>
    </xf>
    <xf numFmtId="177" fontId="6" fillId="3" borderId="2" xfId="3" applyNumberFormat="1" applyFont="1" applyFill="1" applyBorder="1" applyAlignment="1">
      <alignment wrapText="1"/>
    </xf>
    <xf numFmtId="10" fontId="6" fillId="3" borderId="2" xfId="3" applyNumberFormat="1" applyFont="1" applyFill="1" applyBorder="1" applyAlignment="1">
      <alignment wrapText="1"/>
    </xf>
    <xf numFmtId="177" fontId="7" fillId="7" borderId="2" xfId="3" applyNumberFormat="1" applyFont="1" applyFill="1" applyBorder="1" applyAlignment="1">
      <alignment wrapText="1"/>
    </xf>
    <xf numFmtId="177" fontId="7" fillId="3" borderId="1" xfId="3" applyNumberFormat="1" applyFont="1" applyFill="1" applyBorder="1" applyAlignment="1">
      <alignment wrapText="1"/>
    </xf>
    <xf numFmtId="177" fontId="3" fillId="3" borderId="2" xfId="0" applyNumberFormat="1" applyFont="1" applyFill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2" applyBorder="1" applyAlignment="1">
      <alignment wrapText="1"/>
    </xf>
    <xf numFmtId="0" fontId="5" fillId="5" borderId="2" xfId="0" applyFont="1" applyFill="1" applyBorder="1" applyAlignment="1">
      <alignment horizontal="center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8" borderId="2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8" borderId="2" xfId="0" applyNumberFormat="1" applyFill="1" applyBorder="1" applyAlignment="1">
      <alignment wrapText="1"/>
    </xf>
    <xf numFmtId="1" fontId="0" fillId="8" borderId="2" xfId="0" applyNumberFormat="1" applyFill="1" applyBorder="1" applyAlignment="1">
      <alignment wrapText="1"/>
    </xf>
    <xf numFmtId="177" fontId="0" fillId="8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8" borderId="2" xfId="5" applyNumberFormat="1" applyFont="1" applyFill="1" applyBorder="1" applyAlignment="1">
      <alignment wrapText="1"/>
    </xf>
    <xf numFmtId="180" fontId="0" fillId="9" borderId="2" xfId="1" applyFont="1" applyFill="1" applyBorder="1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2" applyBorder="1" applyAlignment="1">
      <alignment wrapText="1"/>
    </xf>
  </cellXfs>
  <cellStyles count="6">
    <cellStyle name="Currency 2" xfId="4"/>
    <cellStyle name="Normal 2" xfId="2"/>
    <cellStyle name="Normal 2 18 2" xfId="3"/>
    <cellStyle name="Percent 2" xfId="5"/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FA26%20Cuddle%20Duds%20Flannel%20Quilt%20Set%2002%2020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PK cost "/>
      <sheetName val="Buysheet "/>
      <sheetName val="ValueSelect"/>
      <sheetName val="Data"/>
    </sheetNames>
    <sheetDataSet>
      <sheetData sheetId="0"/>
      <sheetData sheetId="1"/>
      <sheetData sheetId="2">
        <row r="10">
          <cell r="G10">
            <v>16.79</v>
          </cell>
        </row>
        <row r="11">
          <cell r="G11">
            <v>21.94</v>
          </cell>
        </row>
        <row r="12">
          <cell r="G12">
            <v>25.54</v>
          </cell>
        </row>
      </sheetData>
      <sheetData sheetId="3">
        <row r="19">
          <cell r="E19">
            <v>0.79</v>
          </cell>
          <cell r="AK19">
            <v>120</v>
          </cell>
        </row>
        <row r="20">
          <cell r="E20">
            <v>0.77</v>
          </cell>
          <cell r="AK20">
            <v>2477</v>
          </cell>
        </row>
        <row r="21">
          <cell r="E21">
            <v>0.77</v>
          </cell>
          <cell r="AK21">
            <v>2601</v>
          </cell>
        </row>
        <row r="22">
          <cell r="E22">
            <v>0.79</v>
          </cell>
          <cell r="AK22">
            <v>120</v>
          </cell>
        </row>
        <row r="23">
          <cell r="E23">
            <v>0.77</v>
          </cell>
          <cell r="AK23">
            <v>1729</v>
          </cell>
        </row>
        <row r="24">
          <cell r="E24">
            <v>0.77</v>
          </cell>
          <cell r="AK24">
            <v>1854</v>
          </cell>
        </row>
        <row r="25">
          <cell r="E25">
            <v>0.79</v>
          </cell>
          <cell r="AK25">
            <v>108</v>
          </cell>
        </row>
        <row r="26">
          <cell r="E26">
            <v>0.77</v>
          </cell>
          <cell r="AK26">
            <v>482</v>
          </cell>
        </row>
        <row r="27">
          <cell r="E27">
            <v>0.77</v>
          </cell>
          <cell r="AK27">
            <v>482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10"/>
  <sheetViews>
    <sheetView tabSelected="1" zoomScale="87" zoomScaleNormal="87" workbookViewId="0">
      <selection activeCell="J6" sqref="J6"/>
    </sheetView>
  </sheetViews>
  <sheetFormatPr defaultColWidth="9.140625" defaultRowHeight="15" x14ac:dyDescent="0.25"/>
  <cols>
    <col min="1" max="1" width="10.140625" style="1" customWidth="1"/>
    <col min="2" max="2" width="14.42578125" style="2" customWidth="1"/>
    <col min="3" max="3" width="8.42578125" style="2" customWidth="1"/>
    <col min="4" max="4" width="7.85546875" style="2" customWidth="1"/>
    <col min="5" max="5" width="13.140625" style="2" customWidth="1"/>
    <col min="6" max="6" width="11.28515625" style="2" customWidth="1"/>
    <col min="7" max="7" width="9.7109375" style="2" customWidth="1"/>
    <col min="8" max="8" width="15" style="2" customWidth="1"/>
    <col min="9" max="9" width="13.5703125" style="2" customWidth="1"/>
    <col min="10" max="10" width="16" style="2" customWidth="1"/>
    <col min="11" max="11" width="14.7109375" style="3" customWidth="1"/>
    <col min="12" max="12" width="18.28515625" style="2" customWidth="1"/>
    <col min="13" max="13" width="11.5703125" style="2" customWidth="1"/>
    <col min="14" max="14" width="16.42578125" style="2" customWidth="1"/>
    <col min="15" max="15" width="8.5703125" style="2" customWidth="1"/>
    <col min="16" max="16" width="12.5703125" style="2" customWidth="1"/>
    <col min="17" max="17" width="11" style="2" customWidth="1"/>
    <col min="18" max="18" width="13.1406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14.42578125" style="2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2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9.85546875" style="10" customWidth="1"/>
    <col min="50" max="50" width="10.85546875" style="6" customWidth="1"/>
    <col min="51" max="51" width="9.5703125" style="6" customWidth="1"/>
    <col min="52" max="52" width="10.140625" style="6" customWidth="1"/>
    <col min="53" max="53" width="9.5703125" style="6" customWidth="1"/>
    <col min="54" max="55" width="12.140625" style="10" customWidth="1"/>
    <col min="56" max="56" width="12.140625" style="6" customWidth="1"/>
    <col min="57" max="57" width="12.28515625" style="2" customWidth="1"/>
    <col min="58" max="58" width="13.28515625" style="2" customWidth="1"/>
    <col min="59" max="59" width="11.85546875" style="2" bestFit="1" customWidth="1"/>
    <col min="60" max="61" width="9.140625" style="6"/>
    <col min="62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7" t="s">
        <v>52</v>
      </c>
      <c r="BB1" s="37" t="s">
        <v>53</v>
      </c>
      <c r="BC1" s="33" t="s">
        <v>54</v>
      </c>
      <c r="BD1" s="13" t="s">
        <v>55</v>
      </c>
      <c r="BE1" s="38" t="s">
        <v>56</v>
      </c>
      <c r="BF1" s="38" t="s">
        <v>57</v>
      </c>
      <c r="BH1" s="2"/>
      <c r="BI1" s="2"/>
    </row>
    <row r="2" spans="1:61" ht="60.6" customHeight="1" x14ac:dyDescent="0.25">
      <c r="A2" s="39">
        <v>1</v>
      </c>
      <c r="B2" s="40" t="e">
        <v>#VALUE!</v>
      </c>
      <c r="C2" s="40"/>
      <c r="D2" s="40" t="s">
        <v>58</v>
      </c>
      <c r="E2" s="40"/>
      <c r="F2" s="40" t="s">
        <v>59</v>
      </c>
      <c r="G2" s="41" t="s">
        <v>60</v>
      </c>
      <c r="H2" s="41" t="s">
        <v>61</v>
      </c>
      <c r="I2" s="41" t="s">
        <v>62</v>
      </c>
      <c r="J2" s="41" t="s">
        <v>63</v>
      </c>
      <c r="K2" s="42" t="s">
        <v>64</v>
      </c>
      <c r="L2" s="40" t="s">
        <v>65</v>
      </c>
      <c r="M2" s="41" t="s">
        <v>66</v>
      </c>
      <c r="N2" s="40" t="s">
        <v>67</v>
      </c>
      <c r="O2" s="40"/>
      <c r="P2" s="43" t="s">
        <v>68</v>
      </c>
      <c r="Q2" s="40"/>
      <c r="R2" s="40" t="s">
        <v>69</v>
      </c>
      <c r="S2" s="44"/>
      <c r="T2" s="45"/>
      <c r="U2" s="46" t="str">
        <f>IF(ISERROR(S2/T2),"",S2/T2)</f>
        <v/>
      </c>
      <c r="V2" s="47">
        <f>'[1]PK cost '!$G$10</f>
        <v>16.79</v>
      </c>
      <c r="W2" s="12"/>
      <c r="X2" s="40" t="s">
        <v>70</v>
      </c>
      <c r="Y2" s="45">
        <v>43.82</v>
      </c>
      <c r="Z2" s="45">
        <v>36</v>
      </c>
      <c r="AA2" s="45">
        <v>33</v>
      </c>
      <c r="AB2" s="45">
        <v>5</v>
      </c>
      <c r="AC2" s="48">
        <v>2</v>
      </c>
      <c r="AD2" s="49">
        <f>IF(Y2="","",Y2*Z2*AA2/1000000)</f>
        <v>5.2058159999999999E-2</v>
      </c>
      <c r="AE2" s="50">
        <f>IF(AC2="","",65/AD2*AC2)</f>
        <v>2497.2069700504208</v>
      </c>
      <c r="AF2" s="40">
        <v>2850</v>
      </c>
      <c r="AG2" s="51">
        <f>IF(ISERROR(AF2/AE2),"",AF2/AE2)</f>
        <v>1.1412750461538461</v>
      </c>
      <c r="AH2" s="40" t="s">
        <v>71</v>
      </c>
      <c r="AI2" s="52">
        <f>4.4%+19%</f>
        <v>0.23400000000000001</v>
      </c>
      <c r="AJ2" s="51">
        <f>IF(ISERROR(V2*AI2),"",V2*AI2)</f>
        <v>3.9288600000000002</v>
      </c>
      <c r="AK2" s="51">
        <f t="shared" ref="AK2:AK10" si="0">IF(ISERROR(V2+AG2+AJ2),"",V2+AG2+AJ2)</f>
        <v>21.860135046153847</v>
      </c>
      <c r="AL2" s="52">
        <v>0</v>
      </c>
      <c r="AM2" s="51">
        <v>0</v>
      </c>
      <c r="AN2" s="52">
        <v>0.11749999999999999</v>
      </c>
      <c r="AO2" s="51">
        <f t="shared" ref="AO2:AO10" si="1">IF(ISERROR(AY2*AN2),"",AY2*AN2)</f>
        <v>3.2958750000000001</v>
      </c>
      <c r="AP2" s="52">
        <v>0</v>
      </c>
      <c r="AQ2" s="51">
        <f t="shared" ref="AQ2:AQ10" si="2">IF(ISERROR(AY2*AP2),"",AY2*AP2)</f>
        <v>0</v>
      </c>
      <c r="AR2" s="41">
        <v>0</v>
      </c>
      <c r="AS2" s="52">
        <v>0</v>
      </c>
      <c r="AT2" s="51">
        <f>IF(ISERROR(AY2*AS2),"",AY2*AS2)</f>
        <v>0</v>
      </c>
      <c r="AU2" s="51">
        <f>IF(ISERROR(AM2+AO2+AQ2+AT2),"",AM2+AO2+AQ2+AT2)</f>
        <v>3.2958750000000001</v>
      </c>
      <c r="AV2" s="51">
        <f t="shared" ref="AV2:AV10" si="3">IF(ISERROR(AK2+AU2),"",AK2+AU2)</f>
        <v>25.156010046153845</v>
      </c>
      <c r="AW2" s="53">
        <f>IF(ISERROR((AY2-AV2)/AY2),"",(AY2-AV2)/AY2)</f>
        <v>0.10317254737419448</v>
      </c>
      <c r="AX2" s="51">
        <f>IF(BB2="","",BA2*(1-BB2))</f>
        <v>29.397899999999996</v>
      </c>
      <c r="AY2" s="54">
        <v>28.05</v>
      </c>
      <c r="AZ2" s="12"/>
      <c r="BA2" s="12">
        <v>139.99</v>
      </c>
      <c r="BB2" s="52">
        <f>'[1]Buysheet '!E19</f>
        <v>0.79</v>
      </c>
      <c r="BC2" s="53">
        <f>IF(ISERROR((BA2-AY2)/BA2),"",(BA2-AY2)/BA2)</f>
        <v>0.79962854489606405</v>
      </c>
      <c r="BD2" s="11">
        <f>'[1]Buysheet '!AK19</f>
        <v>120</v>
      </c>
      <c r="BE2" s="51">
        <f>IF(ISERROR(AV2*BD2),"",AV2*BD2)</f>
        <v>3018.7212055384616</v>
      </c>
      <c r="BF2" s="51">
        <f>IF(ISERROR(AY2*BD2),"",AY2*BD2)</f>
        <v>3366</v>
      </c>
      <c r="BH2" s="2"/>
      <c r="BI2" s="2"/>
    </row>
    <row r="3" spans="1:61" ht="42.95" customHeight="1" x14ac:dyDescent="0.25">
      <c r="A3" s="39">
        <v>2</v>
      </c>
      <c r="B3" s="40"/>
      <c r="C3" s="40"/>
      <c r="D3" s="40" t="s">
        <v>58</v>
      </c>
      <c r="E3" s="40"/>
      <c r="F3" s="40" t="s">
        <v>59</v>
      </c>
      <c r="G3" s="41" t="s">
        <v>60</v>
      </c>
      <c r="H3" s="41" t="s">
        <v>61</v>
      </c>
      <c r="I3" s="41" t="s">
        <v>62</v>
      </c>
      <c r="J3" s="40" t="s">
        <v>72</v>
      </c>
      <c r="K3" s="42" t="s">
        <v>64</v>
      </c>
      <c r="L3" s="40" t="s">
        <v>73</v>
      </c>
      <c r="M3" s="41" t="s">
        <v>66</v>
      </c>
      <c r="N3" s="40" t="s">
        <v>74</v>
      </c>
      <c r="O3" s="40"/>
      <c r="P3" s="43" t="s">
        <v>75</v>
      </c>
      <c r="Q3" s="40"/>
      <c r="R3" s="40" t="s">
        <v>69</v>
      </c>
      <c r="S3" s="44"/>
      <c r="T3" s="45"/>
      <c r="U3" s="46" t="str">
        <f t="shared" ref="U3:U4" si="4">IF(ISERROR(S3/T3),"",S3/T3)</f>
        <v/>
      </c>
      <c r="V3" s="47">
        <f>'[1]PK cost '!$G$11</f>
        <v>21.94</v>
      </c>
      <c r="W3" s="12"/>
      <c r="X3" s="40" t="s">
        <v>70</v>
      </c>
      <c r="Y3" s="45">
        <v>43.82</v>
      </c>
      <c r="Z3" s="45">
        <v>36</v>
      </c>
      <c r="AA3" s="45">
        <v>40.6</v>
      </c>
      <c r="AB3" s="45">
        <v>5</v>
      </c>
      <c r="AC3" s="11">
        <v>2</v>
      </c>
      <c r="AD3" s="49">
        <f t="shared" ref="AD3:AD4" si="5">IF(Y3="","",Y3*Z3*AA3/1000000)</f>
        <v>6.4047311999999995E-2</v>
      </c>
      <c r="AE3" s="50">
        <f t="shared" ref="AE3:AE4" si="6">IF(AC3="","",65/AD3*AC3)</f>
        <v>2029.7495076764503</v>
      </c>
      <c r="AF3" s="40">
        <v>2850</v>
      </c>
      <c r="AG3" s="51">
        <f t="shared" ref="AG3:AG4" si="7">IF(ISERROR(AF3/AE3),"",AF3/AE3)</f>
        <v>1.4041141476923076</v>
      </c>
      <c r="AH3" s="40" t="s">
        <v>71</v>
      </c>
      <c r="AI3" s="52">
        <f t="shared" ref="AI3:AI10" si="8">4.4%+19%</f>
        <v>0.23400000000000001</v>
      </c>
      <c r="AJ3" s="51">
        <f>IF(ISERROR(V3*AI3),"",V3*AI3)</f>
        <v>5.133960000000001</v>
      </c>
      <c r="AK3" s="51">
        <f t="shared" si="0"/>
        <v>28.478074147692311</v>
      </c>
      <c r="AL3" s="52">
        <v>0</v>
      </c>
      <c r="AM3" s="51">
        <v>0</v>
      </c>
      <c r="AN3" s="52">
        <v>0.11749999999999999</v>
      </c>
      <c r="AO3" s="51">
        <f t="shared" si="1"/>
        <v>4.4978999999999996</v>
      </c>
      <c r="AP3" s="52">
        <v>0</v>
      </c>
      <c r="AQ3" s="51">
        <f t="shared" si="2"/>
        <v>0</v>
      </c>
      <c r="AR3" s="41">
        <v>0</v>
      </c>
      <c r="AS3" s="52">
        <v>0</v>
      </c>
      <c r="AT3" s="51">
        <f t="shared" ref="AT3:AT10" si="9">IF(ISERROR(AY3*AS3),"",AY3*AS3)</f>
        <v>0</v>
      </c>
      <c r="AU3" s="51">
        <f t="shared" ref="AU3:AU4" si="10">IF(ISERROR(AM3+AO3+AQ3+AT3),"",AM3+AO3+AQ3+AT3)</f>
        <v>4.4978999999999996</v>
      </c>
      <c r="AV3" s="51">
        <f t="shared" si="3"/>
        <v>32.975974147692312</v>
      </c>
      <c r="AW3" s="53">
        <f t="shared" ref="AW3:AW4" si="11">IF(ISERROR((AY3-AV3)/AY3),"",(AY3-AV3)/AY3)</f>
        <v>0.13855866907804829</v>
      </c>
      <c r="AX3" s="51">
        <f t="shared" ref="AX3:AX4" si="12">IF(BB3="","",BA3*(1-BB3))</f>
        <v>39.097699999999996</v>
      </c>
      <c r="AY3" s="54">
        <v>38.28</v>
      </c>
      <c r="AZ3" s="12"/>
      <c r="BA3" s="12">
        <v>169.99</v>
      </c>
      <c r="BB3" s="52">
        <f>'[1]Buysheet '!E20</f>
        <v>0.77</v>
      </c>
      <c r="BC3" s="53">
        <f t="shared" ref="BC3:BC4" si="13">IF(ISERROR((BA3-AY3)/BA3),"",(BA3-AY3)/BA3)</f>
        <v>0.77481028295782106</v>
      </c>
      <c r="BD3" s="11">
        <f>'[1]Buysheet '!AK20</f>
        <v>2477</v>
      </c>
      <c r="BE3" s="51">
        <f t="shared" ref="BE3:BE10" si="14">IF(ISERROR(AV3*BD3),"",AV3*BD3)</f>
        <v>81681.487963833861</v>
      </c>
      <c r="BF3" s="51">
        <f t="shared" ref="BF3:BF10" si="15">IF(ISERROR(AY3*BD3),"",AY3*BD3)</f>
        <v>94819.56</v>
      </c>
      <c r="BH3" s="2"/>
      <c r="BI3" s="2"/>
    </row>
    <row r="4" spans="1:61" ht="53.45" customHeight="1" x14ac:dyDescent="0.25">
      <c r="A4" s="39">
        <v>3</v>
      </c>
      <c r="B4" s="40"/>
      <c r="C4" s="40"/>
      <c r="D4" s="40" t="s">
        <v>58</v>
      </c>
      <c r="E4" s="40"/>
      <c r="F4" s="40" t="s">
        <v>59</v>
      </c>
      <c r="G4" s="41" t="s">
        <v>60</v>
      </c>
      <c r="H4" s="41" t="s">
        <v>61</v>
      </c>
      <c r="I4" s="41" t="s">
        <v>62</v>
      </c>
      <c r="J4" s="40" t="s">
        <v>72</v>
      </c>
      <c r="K4" s="42" t="s">
        <v>64</v>
      </c>
      <c r="L4" s="40" t="s">
        <v>76</v>
      </c>
      <c r="M4" s="41" t="s">
        <v>66</v>
      </c>
      <c r="N4" s="40" t="s">
        <v>77</v>
      </c>
      <c r="O4" s="40"/>
      <c r="P4" s="43" t="s">
        <v>78</v>
      </c>
      <c r="Q4" s="40"/>
      <c r="R4" s="40" t="s">
        <v>69</v>
      </c>
      <c r="S4" s="44"/>
      <c r="T4" s="45"/>
      <c r="U4" s="46" t="str">
        <f t="shared" si="4"/>
        <v/>
      </c>
      <c r="V4" s="47">
        <f>'[1]PK cost '!$G$12</f>
        <v>25.54</v>
      </c>
      <c r="W4" s="12"/>
      <c r="X4" s="40" t="s">
        <v>70</v>
      </c>
      <c r="Y4" s="45">
        <v>43.82</v>
      </c>
      <c r="Z4" s="45">
        <v>36</v>
      </c>
      <c r="AA4" s="45">
        <v>45.7</v>
      </c>
      <c r="AB4" s="45">
        <v>5</v>
      </c>
      <c r="AC4" s="11">
        <v>2</v>
      </c>
      <c r="AD4" s="49">
        <f t="shared" si="5"/>
        <v>7.2092664000000001E-2</v>
      </c>
      <c r="AE4" s="50">
        <f t="shared" si="6"/>
        <v>1803.2347923777654</v>
      </c>
      <c r="AF4" s="40">
        <v>2850</v>
      </c>
      <c r="AG4" s="51">
        <f t="shared" si="7"/>
        <v>1.5804930184615384</v>
      </c>
      <c r="AH4" s="40" t="s">
        <v>71</v>
      </c>
      <c r="AI4" s="52">
        <f t="shared" si="8"/>
        <v>0.23400000000000001</v>
      </c>
      <c r="AJ4" s="51">
        <f t="shared" ref="AJ4" si="16">IF(ISERROR(V4*AI4),"",V4*AI4)</f>
        <v>5.9763600000000006</v>
      </c>
      <c r="AK4" s="51">
        <f t="shared" si="0"/>
        <v>33.096853018461537</v>
      </c>
      <c r="AL4" s="52">
        <v>0</v>
      </c>
      <c r="AM4" s="51">
        <v>0</v>
      </c>
      <c r="AN4" s="52">
        <v>0.11749999999999999</v>
      </c>
      <c r="AO4" s="51">
        <f t="shared" si="1"/>
        <v>5.2169999999999996</v>
      </c>
      <c r="AP4" s="52">
        <v>0</v>
      </c>
      <c r="AQ4" s="51">
        <f t="shared" si="2"/>
        <v>0</v>
      </c>
      <c r="AR4" s="41">
        <v>0</v>
      </c>
      <c r="AS4" s="52">
        <v>0</v>
      </c>
      <c r="AT4" s="51">
        <f t="shared" si="9"/>
        <v>0</v>
      </c>
      <c r="AU4" s="51">
        <f t="shared" si="10"/>
        <v>5.2169999999999996</v>
      </c>
      <c r="AV4" s="51">
        <f t="shared" si="3"/>
        <v>38.313853018461536</v>
      </c>
      <c r="AW4" s="53">
        <f t="shared" si="11"/>
        <v>0.13707538246708248</v>
      </c>
      <c r="AX4" s="51">
        <f t="shared" si="12"/>
        <v>45.997700000000002</v>
      </c>
      <c r="AY4" s="54">
        <v>44.4</v>
      </c>
      <c r="AZ4" s="12"/>
      <c r="BA4" s="12">
        <v>199.99</v>
      </c>
      <c r="BB4" s="52">
        <f>'[1]Buysheet '!E21</f>
        <v>0.77</v>
      </c>
      <c r="BC4" s="53">
        <f t="shared" si="13"/>
        <v>0.77798889944497218</v>
      </c>
      <c r="BD4" s="11">
        <f>'[1]Buysheet '!AK21</f>
        <v>2601</v>
      </c>
      <c r="BE4" s="51">
        <f t="shared" si="14"/>
        <v>99654.331701018455</v>
      </c>
      <c r="BF4" s="51">
        <f t="shared" si="15"/>
        <v>115484.4</v>
      </c>
      <c r="BH4" s="2"/>
      <c r="BI4" s="2"/>
    </row>
    <row r="5" spans="1:61" ht="54.95" customHeight="1" x14ac:dyDescent="0.25">
      <c r="A5" s="39">
        <v>4</v>
      </c>
      <c r="B5" s="40" t="e">
        <v>#VALUE!</v>
      </c>
      <c r="C5" s="40"/>
      <c r="D5" s="40" t="s">
        <v>79</v>
      </c>
      <c r="E5" s="40"/>
      <c r="F5" s="40" t="s">
        <v>59</v>
      </c>
      <c r="G5" s="41" t="s">
        <v>80</v>
      </c>
      <c r="H5" s="41" t="s">
        <v>61</v>
      </c>
      <c r="I5" s="41" t="s">
        <v>62</v>
      </c>
      <c r="J5" s="40" t="s">
        <v>72</v>
      </c>
      <c r="K5" s="42" t="s">
        <v>64</v>
      </c>
      <c r="L5" s="40" t="s">
        <v>65</v>
      </c>
      <c r="M5" s="41" t="s">
        <v>81</v>
      </c>
      <c r="N5" s="40" t="s">
        <v>82</v>
      </c>
      <c r="O5" s="40"/>
      <c r="P5" s="43" t="s">
        <v>83</v>
      </c>
      <c r="Q5" s="40"/>
      <c r="R5" s="40" t="s">
        <v>69</v>
      </c>
      <c r="S5" s="44"/>
      <c r="T5" s="45"/>
      <c r="U5" s="46" t="str">
        <f>IF(ISERROR(S5/T5),"",S5/T5)</f>
        <v/>
      </c>
      <c r="V5" s="47">
        <f>V2</f>
        <v>16.79</v>
      </c>
      <c r="W5" s="12"/>
      <c r="X5" s="40" t="s">
        <v>70</v>
      </c>
      <c r="Y5" s="45">
        <v>43.82</v>
      </c>
      <c r="Z5" s="45">
        <v>36</v>
      </c>
      <c r="AA5" s="45">
        <v>33</v>
      </c>
      <c r="AB5" s="45">
        <v>5</v>
      </c>
      <c r="AC5" s="48">
        <v>2</v>
      </c>
      <c r="AD5" s="49">
        <f>IF(Y5="","",Y5*Z5*AA5/1000000)</f>
        <v>5.2058159999999999E-2</v>
      </c>
      <c r="AE5" s="50">
        <f>IF(AC5="","",65/AD5*AC5)</f>
        <v>2497.2069700504208</v>
      </c>
      <c r="AF5" s="40">
        <v>2850</v>
      </c>
      <c r="AG5" s="51">
        <f>IF(ISERROR(AF5/AE5),"",AF5/AE5)</f>
        <v>1.1412750461538461</v>
      </c>
      <c r="AH5" s="40" t="s">
        <v>71</v>
      </c>
      <c r="AI5" s="52">
        <f t="shared" si="8"/>
        <v>0.23400000000000001</v>
      </c>
      <c r="AJ5" s="51">
        <f>IF(ISERROR(V5*AI5),"",V5*AI5)</f>
        <v>3.9288600000000002</v>
      </c>
      <c r="AK5" s="51">
        <f t="shared" si="0"/>
        <v>21.860135046153847</v>
      </c>
      <c r="AL5" s="52">
        <v>0</v>
      </c>
      <c r="AM5" s="51">
        <v>0</v>
      </c>
      <c r="AN5" s="52">
        <v>0.11749999999999999</v>
      </c>
      <c r="AO5" s="51">
        <f t="shared" si="1"/>
        <v>3.2958750000000001</v>
      </c>
      <c r="AP5" s="52">
        <v>0</v>
      </c>
      <c r="AQ5" s="51">
        <f t="shared" si="2"/>
        <v>0</v>
      </c>
      <c r="AR5" s="41">
        <v>0</v>
      </c>
      <c r="AS5" s="52">
        <v>0</v>
      </c>
      <c r="AT5" s="51">
        <f t="shared" si="9"/>
        <v>0</v>
      </c>
      <c r="AU5" s="51">
        <f>IF(ISERROR(AM5+AO5+AQ5+AT5),"",AM5+AO5+AQ5+AT5)</f>
        <v>3.2958750000000001</v>
      </c>
      <c r="AV5" s="51">
        <f t="shared" si="3"/>
        <v>25.156010046153845</v>
      </c>
      <c r="AW5" s="53">
        <f>IF(ISERROR((AY5-AV5)/AY5),"",(AY5-AV5)/AY5)</f>
        <v>0.10317254737419448</v>
      </c>
      <c r="AX5" s="51">
        <f>IF(BB5="","",BA5*(1-BB5))</f>
        <v>29.397899999999996</v>
      </c>
      <c r="AY5" s="54">
        <v>28.05</v>
      </c>
      <c r="AZ5" s="12"/>
      <c r="BA5" s="12">
        <v>139.99</v>
      </c>
      <c r="BB5" s="52">
        <f>'[1]Buysheet '!E22</f>
        <v>0.79</v>
      </c>
      <c r="BC5" s="53">
        <f>IF(ISERROR((BA5-AY5)/BA5),"",(BA5-AY5)/BA5)</f>
        <v>0.79962854489606405</v>
      </c>
      <c r="BD5" s="11">
        <f>'[1]Buysheet '!AK22</f>
        <v>120</v>
      </c>
      <c r="BE5" s="51">
        <f t="shared" si="14"/>
        <v>3018.7212055384616</v>
      </c>
      <c r="BF5" s="51">
        <f t="shared" si="15"/>
        <v>3366</v>
      </c>
      <c r="BH5" s="2"/>
      <c r="BI5" s="2"/>
    </row>
    <row r="6" spans="1:61" ht="67.5" customHeight="1" x14ac:dyDescent="0.25">
      <c r="A6" s="39">
        <v>5</v>
      </c>
      <c r="B6" s="40"/>
      <c r="C6" s="40"/>
      <c r="D6" s="40" t="s">
        <v>58</v>
      </c>
      <c r="E6" s="40"/>
      <c r="F6" s="40" t="s">
        <v>59</v>
      </c>
      <c r="G6" s="41" t="s">
        <v>80</v>
      </c>
      <c r="H6" s="41" t="s">
        <v>61</v>
      </c>
      <c r="I6" s="41" t="s">
        <v>62</v>
      </c>
      <c r="J6" s="40" t="s">
        <v>72</v>
      </c>
      <c r="K6" s="42" t="s">
        <v>64</v>
      </c>
      <c r="L6" s="40" t="s">
        <v>73</v>
      </c>
      <c r="M6" s="41" t="s">
        <v>81</v>
      </c>
      <c r="N6" s="40" t="s">
        <v>84</v>
      </c>
      <c r="O6" s="40"/>
      <c r="P6" s="43" t="s">
        <v>85</v>
      </c>
      <c r="Q6" s="40"/>
      <c r="R6" s="40" t="s">
        <v>69</v>
      </c>
      <c r="S6" s="44"/>
      <c r="T6" s="45"/>
      <c r="U6" s="46" t="str">
        <f t="shared" ref="U6:U7" si="17">IF(ISERROR(S6/T6),"",S6/T6)</f>
        <v/>
      </c>
      <c r="V6" s="47">
        <f t="shared" ref="V6:V7" si="18">V3</f>
        <v>21.94</v>
      </c>
      <c r="W6" s="12"/>
      <c r="X6" s="40" t="s">
        <v>70</v>
      </c>
      <c r="Y6" s="45">
        <v>43.82</v>
      </c>
      <c r="Z6" s="45">
        <v>36</v>
      </c>
      <c r="AA6" s="45">
        <v>40.6</v>
      </c>
      <c r="AB6" s="45">
        <v>5</v>
      </c>
      <c r="AC6" s="11">
        <v>2</v>
      </c>
      <c r="AD6" s="49">
        <f t="shared" ref="AD6:AD10" si="19">IF(Y6="","",Y6*Z6*AA6/1000000)</f>
        <v>6.4047311999999995E-2</v>
      </c>
      <c r="AE6" s="50">
        <f t="shared" ref="AE6:AE10" si="20">IF(AC6="","",65/AD6*AC6)</f>
        <v>2029.7495076764503</v>
      </c>
      <c r="AF6" s="40">
        <v>2850</v>
      </c>
      <c r="AG6" s="51">
        <f t="shared" ref="AG6:AG10" si="21">IF(ISERROR(AF6/AE6),"",AF6/AE6)</f>
        <v>1.4041141476923076</v>
      </c>
      <c r="AH6" s="40" t="s">
        <v>71</v>
      </c>
      <c r="AI6" s="52">
        <f t="shared" si="8"/>
        <v>0.23400000000000001</v>
      </c>
      <c r="AJ6" s="51">
        <f>IF(ISERROR(V6*AI6),"",V6*AI6)</f>
        <v>5.133960000000001</v>
      </c>
      <c r="AK6" s="51">
        <f t="shared" si="0"/>
        <v>28.478074147692311</v>
      </c>
      <c r="AL6" s="52">
        <v>0</v>
      </c>
      <c r="AM6" s="51">
        <v>0</v>
      </c>
      <c r="AN6" s="52">
        <v>0.11749999999999999</v>
      </c>
      <c r="AO6" s="51">
        <f t="shared" si="1"/>
        <v>4.4978999999999996</v>
      </c>
      <c r="AP6" s="52">
        <v>0</v>
      </c>
      <c r="AQ6" s="51">
        <f t="shared" si="2"/>
        <v>0</v>
      </c>
      <c r="AR6" s="41">
        <v>0</v>
      </c>
      <c r="AS6" s="52">
        <v>0</v>
      </c>
      <c r="AT6" s="51">
        <f t="shared" si="9"/>
        <v>0</v>
      </c>
      <c r="AU6" s="51">
        <f t="shared" ref="AU6:AU10" si="22">IF(ISERROR(AM6+AO6+AQ6+AT6),"",AM6+AO6+AQ6+AT6)</f>
        <v>4.4978999999999996</v>
      </c>
      <c r="AV6" s="51">
        <f t="shared" si="3"/>
        <v>32.975974147692312</v>
      </c>
      <c r="AW6" s="53">
        <f t="shared" ref="AW6:AW10" si="23">IF(ISERROR((AY6-AV6)/AY6),"",(AY6-AV6)/AY6)</f>
        <v>0.13855866907804829</v>
      </c>
      <c r="AX6" s="51">
        <f t="shared" ref="AX6:AX10" si="24">IF(BB6="","",BA6*(1-BB6))</f>
        <v>39.097699999999996</v>
      </c>
      <c r="AY6" s="54">
        <v>38.28</v>
      </c>
      <c r="AZ6" s="12"/>
      <c r="BA6" s="12">
        <v>169.99</v>
      </c>
      <c r="BB6" s="52">
        <f>'[1]Buysheet '!E23</f>
        <v>0.77</v>
      </c>
      <c r="BC6" s="53">
        <f t="shared" ref="BC6:BC10" si="25">IF(ISERROR((BA6-AY6)/BA6),"",(BA6-AY6)/BA6)</f>
        <v>0.77481028295782106</v>
      </c>
      <c r="BD6" s="11">
        <f>'[1]Buysheet '!AK23</f>
        <v>1729</v>
      </c>
      <c r="BE6" s="51">
        <f t="shared" si="14"/>
        <v>57015.45930136001</v>
      </c>
      <c r="BF6" s="51">
        <f t="shared" si="15"/>
        <v>66186.12</v>
      </c>
      <c r="BH6" s="2"/>
      <c r="BI6" s="2"/>
    </row>
    <row r="7" spans="1:61" ht="59.1" customHeight="1" x14ac:dyDescent="0.25">
      <c r="A7" s="39">
        <v>6</v>
      </c>
      <c r="B7" s="40"/>
      <c r="C7" s="40"/>
      <c r="D7" s="40" t="s">
        <v>58</v>
      </c>
      <c r="E7" s="40"/>
      <c r="F7" s="40" t="s">
        <v>59</v>
      </c>
      <c r="G7" s="41" t="s">
        <v>80</v>
      </c>
      <c r="H7" s="41" t="s">
        <v>61</v>
      </c>
      <c r="I7" s="41" t="s">
        <v>62</v>
      </c>
      <c r="J7" s="40" t="s">
        <v>72</v>
      </c>
      <c r="K7" s="42" t="s">
        <v>64</v>
      </c>
      <c r="L7" s="40" t="s">
        <v>76</v>
      </c>
      <c r="M7" s="41" t="s">
        <v>81</v>
      </c>
      <c r="N7" s="40" t="s">
        <v>86</v>
      </c>
      <c r="O7" s="40"/>
      <c r="P7" s="43" t="s">
        <v>87</v>
      </c>
      <c r="Q7" s="40"/>
      <c r="R7" s="40" t="s">
        <v>69</v>
      </c>
      <c r="S7" s="44"/>
      <c r="T7" s="45"/>
      <c r="U7" s="46" t="str">
        <f t="shared" si="17"/>
        <v/>
      </c>
      <c r="V7" s="47">
        <f t="shared" si="18"/>
        <v>25.54</v>
      </c>
      <c r="W7" s="12"/>
      <c r="X7" s="40" t="s">
        <v>70</v>
      </c>
      <c r="Y7" s="45">
        <v>43.82</v>
      </c>
      <c r="Z7" s="45">
        <v>36</v>
      </c>
      <c r="AA7" s="45">
        <v>45.7</v>
      </c>
      <c r="AB7" s="45">
        <v>5</v>
      </c>
      <c r="AC7" s="11">
        <v>2</v>
      </c>
      <c r="AD7" s="49">
        <f t="shared" si="19"/>
        <v>7.2092664000000001E-2</v>
      </c>
      <c r="AE7" s="50">
        <f t="shared" si="20"/>
        <v>1803.2347923777654</v>
      </c>
      <c r="AF7" s="40">
        <v>2850</v>
      </c>
      <c r="AG7" s="51">
        <f t="shared" si="21"/>
        <v>1.5804930184615384</v>
      </c>
      <c r="AH7" s="40" t="s">
        <v>71</v>
      </c>
      <c r="AI7" s="52">
        <f t="shared" si="8"/>
        <v>0.23400000000000001</v>
      </c>
      <c r="AJ7" s="51">
        <f t="shared" ref="AJ7:AJ10" si="26">IF(ISERROR(V7*AI7),"",V7*AI7)</f>
        <v>5.9763600000000006</v>
      </c>
      <c r="AK7" s="51">
        <f t="shared" si="0"/>
        <v>33.096853018461537</v>
      </c>
      <c r="AL7" s="52">
        <v>0</v>
      </c>
      <c r="AM7" s="51">
        <v>0</v>
      </c>
      <c r="AN7" s="52">
        <v>0.11749999999999999</v>
      </c>
      <c r="AO7" s="51">
        <f t="shared" si="1"/>
        <v>5.2169999999999996</v>
      </c>
      <c r="AP7" s="52">
        <v>0</v>
      </c>
      <c r="AQ7" s="51">
        <f t="shared" si="2"/>
        <v>0</v>
      </c>
      <c r="AR7" s="41">
        <v>0</v>
      </c>
      <c r="AS7" s="52">
        <v>0</v>
      </c>
      <c r="AT7" s="51">
        <f t="shared" si="9"/>
        <v>0</v>
      </c>
      <c r="AU7" s="51">
        <f t="shared" si="22"/>
        <v>5.2169999999999996</v>
      </c>
      <c r="AV7" s="51">
        <f t="shared" si="3"/>
        <v>38.313853018461536</v>
      </c>
      <c r="AW7" s="53">
        <f t="shared" si="23"/>
        <v>0.13707538246708248</v>
      </c>
      <c r="AX7" s="51">
        <f t="shared" si="24"/>
        <v>45.997700000000002</v>
      </c>
      <c r="AY7" s="54">
        <v>44.4</v>
      </c>
      <c r="AZ7" s="12"/>
      <c r="BA7" s="12">
        <v>199.99</v>
      </c>
      <c r="BB7" s="52">
        <f>'[1]Buysheet '!E24</f>
        <v>0.77</v>
      </c>
      <c r="BC7" s="53">
        <f t="shared" si="25"/>
        <v>0.77798889944497218</v>
      </c>
      <c r="BD7" s="11">
        <f>'[1]Buysheet '!AK24</f>
        <v>1854</v>
      </c>
      <c r="BE7" s="51">
        <f t="shared" si="14"/>
        <v>71033.883496227689</v>
      </c>
      <c r="BF7" s="51">
        <f t="shared" si="15"/>
        <v>82317.599999999991</v>
      </c>
      <c r="BH7" s="2"/>
      <c r="BI7" s="2"/>
    </row>
    <row r="8" spans="1:61" ht="75" customHeight="1" x14ac:dyDescent="0.25">
      <c r="A8" s="39">
        <v>7</v>
      </c>
      <c r="B8" s="40" t="e">
        <v>#VALUE!</v>
      </c>
      <c r="C8" s="40"/>
      <c r="D8" s="40" t="s">
        <v>58</v>
      </c>
      <c r="E8" s="40"/>
      <c r="F8" s="40" t="s">
        <v>59</v>
      </c>
      <c r="G8" s="41" t="s">
        <v>88</v>
      </c>
      <c r="H8" s="41" t="s">
        <v>61</v>
      </c>
      <c r="I8" s="41" t="s">
        <v>62</v>
      </c>
      <c r="J8" s="40" t="s">
        <v>72</v>
      </c>
      <c r="K8" s="42" t="s">
        <v>64</v>
      </c>
      <c r="L8" s="40" t="s">
        <v>65</v>
      </c>
      <c r="M8" s="40" t="s">
        <v>89</v>
      </c>
      <c r="N8" s="40" t="s">
        <v>90</v>
      </c>
      <c r="O8" s="40"/>
      <c r="P8" s="43" t="s">
        <v>91</v>
      </c>
      <c r="Q8" s="40"/>
      <c r="R8" s="40" t="s">
        <v>69</v>
      </c>
      <c r="S8" s="44"/>
      <c r="T8" s="45"/>
      <c r="U8" s="46"/>
      <c r="V8" s="12">
        <f>V2</f>
        <v>16.79</v>
      </c>
      <c r="W8" s="12"/>
      <c r="X8" s="40" t="s">
        <v>70</v>
      </c>
      <c r="Y8" s="45">
        <v>43.82</v>
      </c>
      <c r="Z8" s="45">
        <v>36</v>
      </c>
      <c r="AA8" s="45">
        <v>33</v>
      </c>
      <c r="AB8" s="45">
        <v>5</v>
      </c>
      <c r="AC8" s="11">
        <v>2</v>
      </c>
      <c r="AD8" s="49">
        <f t="shared" si="19"/>
        <v>5.2058159999999999E-2</v>
      </c>
      <c r="AE8" s="50">
        <f t="shared" si="20"/>
        <v>2497.2069700504208</v>
      </c>
      <c r="AF8" s="40">
        <v>2850</v>
      </c>
      <c r="AG8" s="51">
        <f t="shared" si="21"/>
        <v>1.1412750461538461</v>
      </c>
      <c r="AH8" s="40" t="s">
        <v>71</v>
      </c>
      <c r="AI8" s="52">
        <f t="shared" si="8"/>
        <v>0.23400000000000001</v>
      </c>
      <c r="AJ8" s="51">
        <f t="shared" si="26"/>
        <v>3.9288600000000002</v>
      </c>
      <c r="AK8" s="51">
        <f t="shared" si="0"/>
        <v>21.860135046153847</v>
      </c>
      <c r="AL8" s="52">
        <v>0</v>
      </c>
      <c r="AM8" s="51">
        <v>0</v>
      </c>
      <c r="AN8" s="52">
        <v>0.11749999999999999</v>
      </c>
      <c r="AO8" s="51">
        <f t="shared" si="1"/>
        <v>3.2958750000000001</v>
      </c>
      <c r="AP8" s="52">
        <v>0</v>
      </c>
      <c r="AQ8" s="51">
        <f t="shared" si="2"/>
        <v>0</v>
      </c>
      <c r="AR8" s="41">
        <v>0</v>
      </c>
      <c r="AS8" s="52">
        <v>0</v>
      </c>
      <c r="AT8" s="51">
        <f t="shared" si="9"/>
        <v>0</v>
      </c>
      <c r="AU8" s="51">
        <f t="shared" si="22"/>
        <v>3.2958750000000001</v>
      </c>
      <c r="AV8" s="51">
        <f t="shared" si="3"/>
        <v>25.156010046153845</v>
      </c>
      <c r="AW8" s="53">
        <f t="shared" si="23"/>
        <v>0.10317254737419448</v>
      </c>
      <c r="AX8" s="51">
        <f t="shared" si="24"/>
        <v>29.397899999999996</v>
      </c>
      <c r="AY8" s="54">
        <v>28.05</v>
      </c>
      <c r="AZ8" s="12"/>
      <c r="BA8" s="12">
        <v>139.99</v>
      </c>
      <c r="BB8" s="52">
        <f>'[1]Buysheet '!E25</f>
        <v>0.79</v>
      </c>
      <c r="BC8" s="53">
        <f t="shared" si="25"/>
        <v>0.79962854489606405</v>
      </c>
      <c r="BD8" s="11">
        <f>'[1]Buysheet '!AK25</f>
        <v>108</v>
      </c>
      <c r="BE8" s="51">
        <f t="shared" si="14"/>
        <v>2716.8490849846153</v>
      </c>
      <c r="BF8" s="51">
        <f t="shared" si="15"/>
        <v>3029.4</v>
      </c>
    </row>
    <row r="9" spans="1:61" ht="82.5" customHeight="1" x14ac:dyDescent="0.25">
      <c r="A9" s="39">
        <v>8</v>
      </c>
      <c r="B9" s="40"/>
      <c r="C9" s="40"/>
      <c r="D9" s="40" t="s">
        <v>58</v>
      </c>
      <c r="E9" s="40"/>
      <c r="F9" s="40" t="s">
        <v>59</v>
      </c>
      <c r="G9" s="41" t="s">
        <v>88</v>
      </c>
      <c r="H9" s="41" t="s">
        <v>61</v>
      </c>
      <c r="I9" s="41" t="s">
        <v>62</v>
      </c>
      <c r="J9" s="40" t="s">
        <v>72</v>
      </c>
      <c r="K9" s="42" t="s">
        <v>64</v>
      </c>
      <c r="L9" s="40" t="s">
        <v>73</v>
      </c>
      <c r="M9" s="40" t="s">
        <v>89</v>
      </c>
      <c r="N9" s="40" t="s">
        <v>92</v>
      </c>
      <c r="O9" s="40"/>
      <c r="P9" s="43" t="s">
        <v>93</v>
      </c>
      <c r="Q9" s="40"/>
      <c r="R9" s="40" t="s">
        <v>69</v>
      </c>
      <c r="S9" s="44"/>
      <c r="T9" s="45"/>
      <c r="U9" s="46"/>
      <c r="V9" s="12">
        <f t="shared" ref="V9:V10" si="27">V3</f>
        <v>21.94</v>
      </c>
      <c r="W9" s="12"/>
      <c r="X9" s="40" t="s">
        <v>70</v>
      </c>
      <c r="Y9" s="45">
        <v>43.82</v>
      </c>
      <c r="Z9" s="45">
        <v>36</v>
      </c>
      <c r="AA9" s="45">
        <v>40.6</v>
      </c>
      <c r="AB9" s="45">
        <v>5</v>
      </c>
      <c r="AC9" s="11">
        <v>2</v>
      </c>
      <c r="AD9" s="49">
        <f t="shared" si="19"/>
        <v>6.4047311999999995E-2</v>
      </c>
      <c r="AE9" s="50">
        <f t="shared" si="20"/>
        <v>2029.7495076764503</v>
      </c>
      <c r="AF9" s="40">
        <v>2850</v>
      </c>
      <c r="AG9" s="51">
        <f t="shared" si="21"/>
        <v>1.4041141476923076</v>
      </c>
      <c r="AH9" s="40" t="s">
        <v>71</v>
      </c>
      <c r="AI9" s="52">
        <f t="shared" si="8"/>
        <v>0.23400000000000001</v>
      </c>
      <c r="AJ9" s="51">
        <f t="shared" si="26"/>
        <v>5.133960000000001</v>
      </c>
      <c r="AK9" s="51">
        <f t="shared" si="0"/>
        <v>28.478074147692311</v>
      </c>
      <c r="AL9" s="52">
        <v>0</v>
      </c>
      <c r="AM9" s="51">
        <v>0</v>
      </c>
      <c r="AN9" s="52">
        <v>0.11749999999999999</v>
      </c>
      <c r="AO9" s="51">
        <f t="shared" si="1"/>
        <v>4.4978999999999996</v>
      </c>
      <c r="AP9" s="52">
        <v>0</v>
      </c>
      <c r="AQ9" s="51">
        <f t="shared" si="2"/>
        <v>0</v>
      </c>
      <c r="AR9" s="41">
        <v>0</v>
      </c>
      <c r="AS9" s="52">
        <v>0</v>
      </c>
      <c r="AT9" s="51">
        <f t="shared" si="9"/>
        <v>0</v>
      </c>
      <c r="AU9" s="51">
        <f t="shared" si="22"/>
        <v>4.4978999999999996</v>
      </c>
      <c r="AV9" s="51">
        <f t="shared" si="3"/>
        <v>32.975974147692312</v>
      </c>
      <c r="AW9" s="53">
        <f t="shared" si="23"/>
        <v>0.13855866907804829</v>
      </c>
      <c r="AX9" s="51">
        <f t="shared" si="24"/>
        <v>39.097699999999996</v>
      </c>
      <c r="AY9" s="54">
        <v>38.28</v>
      </c>
      <c r="AZ9" s="12"/>
      <c r="BA9" s="12">
        <v>169.99</v>
      </c>
      <c r="BB9" s="52">
        <f>'[1]Buysheet '!E26</f>
        <v>0.77</v>
      </c>
      <c r="BC9" s="53">
        <f t="shared" si="25"/>
        <v>0.77481028295782106</v>
      </c>
      <c r="BD9" s="11">
        <f>'[1]Buysheet '!AK26</f>
        <v>482</v>
      </c>
      <c r="BE9" s="51">
        <f t="shared" si="14"/>
        <v>15894.419539187695</v>
      </c>
      <c r="BF9" s="51">
        <f t="shared" si="15"/>
        <v>18450.96</v>
      </c>
    </row>
    <row r="10" spans="1:61" ht="84.6" customHeight="1" x14ac:dyDescent="0.25">
      <c r="A10" s="55">
        <v>9</v>
      </c>
      <c r="B10" s="56"/>
      <c r="C10" s="56"/>
      <c r="D10" s="56" t="s">
        <v>58</v>
      </c>
      <c r="E10" s="56"/>
      <c r="F10" s="56" t="s">
        <v>59</v>
      </c>
      <c r="G10" s="57" t="s">
        <v>88</v>
      </c>
      <c r="H10" s="41" t="s">
        <v>61</v>
      </c>
      <c r="I10" s="57" t="s">
        <v>62</v>
      </c>
      <c r="J10" s="56" t="s">
        <v>72</v>
      </c>
      <c r="K10" s="58" t="s">
        <v>64</v>
      </c>
      <c r="L10" s="56" t="s">
        <v>76</v>
      </c>
      <c r="M10" s="40" t="s">
        <v>89</v>
      </c>
      <c r="N10" s="40" t="s">
        <v>94</v>
      </c>
      <c r="O10" s="40"/>
      <c r="P10" s="43" t="s">
        <v>95</v>
      </c>
      <c r="Q10" s="40"/>
      <c r="R10" s="40" t="s">
        <v>69</v>
      </c>
      <c r="S10" s="44"/>
      <c r="T10" s="45"/>
      <c r="U10" s="46"/>
      <c r="V10" s="12">
        <f t="shared" si="27"/>
        <v>25.54</v>
      </c>
      <c r="W10" s="12"/>
      <c r="X10" s="40" t="s">
        <v>70</v>
      </c>
      <c r="Y10" s="45">
        <v>43.82</v>
      </c>
      <c r="Z10" s="45">
        <v>36</v>
      </c>
      <c r="AA10" s="45">
        <v>45.7</v>
      </c>
      <c r="AB10" s="45">
        <v>5</v>
      </c>
      <c r="AC10" s="11">
        <v>2</v>
      </c>
      <c r="AD10" s="49">
        <f t="shared" si="19"/>
        <v>7.2092664000000001E-2</v>
      </c>
      <c r="AE10" s="50">
        <f t="shared" si="20"/>
        <v>1803.2347923777654</v>
      </c>
      <c r="AF10" s="40">
        <v>2850</v>
      </c>
      <c r="AG10" s="51">
        <f t="shared" si="21"/>
        <v>1.5804930184615384</v>
      </c>
      <c r="AH10" s="40" t="s">
        <v>71</v>
      </c>
      <c r="AI10" s="52">
        <f t="shared" si="8"/>
        <v>0.23400000000000001</v>
      </c>
      <c r="AJ10" s="51">
        <f t="shared" si="26"/>
        <v>5.9763600000000006</v>
      </c>
      <c r="AK10" s="51">
        <f t="shared" si="0"/>
        <v>33.096853018461537</v>
      </c>
      <c r="AL10" s="52">
        <v>0</v>
      </c>
      <c r="AM10" s="51">
        <v>0</v>
      </c>
      <c r="AN10" s="52">
        <v>0.11749999999999999</v>
      </c>
      <c r="AO10" s="51">
        <f t="shared" si="1"/>
        <v>5.2169999999999996</v>
      </c>
      <c r="AP10" s="52">
        <v>0</v>
      </c>
      <c r="AQ10" s="51">
        <f t="shared" si="2"/>
        <v>0</v>
      </c>
      <c r="AR10" s="41">
        <v>0</v>
      </c>
      <c r="AS10" s="52">
        <v>0</v>
      </c>
      <c r="AT10" s="51">
        <f t="shared" si="9"/>
        <v>0</v>
      </c>
      <c r="AU10" s="51">
        <f t="shared" si="22"/>
        <v>5.2169999999999996</v>
      </c>
      <c r="AV10" s="51">
        <f t="shared" si="3"/>
        <v>38.313853018461536</v>
      </c>
      <c r="AW10" s="53">
        <f t="shared" si="23"/>
        <v>0.13707538246708248</v>
      </c>
      <c r="AX10" s="51">
        <f t="shared" si="24"/>
        <v>45.997700000000002</v>
      </c>
      <c r="AY10" s="54">
        <v>44.4</v>
      </c>
      <c r="AZ10" s="12"/>
      <c r="BA10" s="12">
        <v>199.99</v>
      </c>
      <c r="BB10" s="52">
        <f>'[1]Buysheet '!E27</f>
        <v>0.77</v>
      </c>
      <c r="BC10" s="53">
        <f t="shared" si="25"/>
        <v>0.77798889944497218</v>
      </c>
      <c r="BD10" s="11">
        <f>'[1]Buysheet '!AK27</f>
        <v>482</v>
      </c>
      <c r="BE10" s="51">
        <f t="shared" si="14"/>
        <v>18467.27715489846</v>
      </c>
      <c r="BF10" s="51">
        <f t="shared" si="15"/>
        <v>21400.799999999999</v>
      </c>
    </row>
  </sheetData>
  <sheetProtection insertRows="0" deleteRows="0" sort="0"/>
  <protectedRanges>
    <protectedRange sqref="P11:AY235 L11:L235 A11:J235 A2:G10 AC8:AC10 AT2:AW10 Q2:X10 AD2:AR10 BA2:BD235 M2:N235" name="Range1"/>
    <protectedRange sqref="AX2:AX10" name="Range1_1"/>
    <protectedRange sqref="K11:K238" name="Range1_2"/>
    <protectedRange sqref="O2:O233" name="Range1_3"/>
    <protectedRange sqref="AZ2:AZ233" name="Range1_4"/>
    <protectedRange sqref="L2:L10 H2:J10" name="Range1_5"/>
    <protectedRange sqref="Y2:AC2 Y3:AB10 AC3:AC7" name="Range1_6"/>
  </protectedRanges>
  <phoneticPr fontId="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F2:F10</xm:sqref>
        </x14:dataValidation>
        <x14:dataValidation type="list" allowBlank="1" showInputMessage="1" showErrorMessage="1">
          <x14:formula1>
            <xm:f>[1]ValueSelect!#REF!</xm:f>
          </x14:formula1>
          <xm:sqref>E2:E10</xm:sqref>
        </x14:dataValidation>
        <x14:dataValidation type="list" allowBlank="1" showInputMessage="1" showErrorMessage="1">
          <x14:formula1>
            <xm:f>[1]Data!#REF!</xm:f>
          </x14:formula1>
          <xm:sqref>R2:R10</xm:sqref>
        </x14:dataValidation>
        <x14:dataValidation type="list" allowBlank="1" showInputMessage="1" showErrorMessage="1">
          <x14:formula1>
            <xm:f>[1]Data!#REF!</xm:f>
          </x14:formula1>
          <xm:sqref>X2:X10</xm:sqref>
        </x14:dataValidation>
        <x14:dataValidation type="list" allowBlank="1" showInputMessage="1" showErrorMessage="1">
          <x14:formula1>
            <xm:f>[1]ValueSelect!#REF!</xm:f>
          </x14:formula1>
          <xm:sqref>D2:D10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2026-02-24T01:56:48Z</dcterms:created>
  <dcterms:modified xsi:type="dcterms:W3CDTF">2026-02-24T01:57:17Z</dcterms:modified>
</cp:coreProperties>
</file>