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6E472105-7959-4079-A9C0-EDA9A3C1FA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POtype">#REF!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" i="5" l="1"/>
  <c r="AE2" i="5"/>
  <c r="AG2" i="5"/>
  <c r="AJ2" i="5"/>
  <c r="AX2" i="5"/>
  <c r="AZ2" i="5"/>
  <c r="AP2" i="5"/>
  <c r="BF2" i="5"/>
  <c r="AS2" i="5"/>
  <c r="AM2" i="5"/>
  <c r="AT2" i="5"/>
  <c r="AU2" i="5"/>
  <c r="AK2" i="5"/>
  <c r="BE2" i="5"/>
  <c r="BA2" i="5"/>
  <c r="AV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25033850-B12F-490F-8949-AFBE10F794D4}">
      <text>
        <r>
          <rPr>
            <sz val="11"/>
            <rFont val="Calibri"/>
            <family val="2"/>
          </rPr>
          <t>[JLA DI Price]*[Duty Rate]</t>
        </r>
      </text>
    </comment>
    <comment ref="AK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14412801-859E-40FD-8076-575883467374}">
      <text>
        <r>
          <rPr>
            <sz val="11"/>
            <rFont val="Calibri"/>
            <family val="2"/>
          </rPr>
          <t>[JLA DI Price]*[General Load %]</t>
        </r>
      </text>
    </comment>
    <comment ref="AP1" authorId="0" shapeId="0" xr:uid="{0357B1A0-B244-486E-A1FF-D981BB3C285B}">
      <text>
        <r>
          <rPr>
            <sz val="11"/>
            <rFont val="Calibri"/>
            <family val="2"/>
          </rPr>
          <t>[JLA DI Price]*[Load 1 %]</t>
        </r>
      </text>
    </comment>
    <comment ref="AS1" authorId="0" shapeId="0" xr:uid="{E33A714D-48F1-45AC-9622-78255C334545}">
      <text>
        <r>
          <rPr>
            <sz val="11"/>
            <rFont val="Calibri"/>
            <family val="2"/>
          </rPr>
          <t>[JLA DI Price]*[Load 2 %]</t>
        </r>
      </text>
    </comment>
    <comment ref="AT1" authorId="0" shapeId="0" xr:uid="{FCAB81CF-7261-4193-A11A-72772B7B6ACE}">
      <text>
        <r>
          <rPr>
            <sz val="11"/>
            <rFont val="Calibri"/>
            <family val="2"/>
          </rPr>
          <t>[General Load $]+[Load 1 $]+[Load 2 $]</t>
        </r>
      </text>
    </comment>
    <comment ref="AU1" authorId="0" shapeId="0" xr:uid="{6855F9E7-28CB-42E7-98B6-A8EF49C5F269}">
      <text>
        <r>
          <rPr>
            <sz val="11"/>
            <rFont val="Calibri"/>
            <family val="2"/>
          </rPr>
          <t>[FOB Cost $ (Value)]+[Total Load $]</t>
        </r>
      </text>
    </comment>
    <comment ref="AV1" authorId="0" shapeId="0" xr:uid="{EFC6AD93-68A8-4EC3-A92D-B7995915D0E0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AX1" authorId="0" shapeId="0" xr:uid="{D545BA0A-E421-48D3-A274-3EE6C4E7FE46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AZ1" authorId="0" shapeId="0" xr:uid="{605B7E44-74F6-4981-8CAB-4424A1AFDA62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A1" authorId="0" shapeId="0" xr:uid="{3E1C8314-4224-4F99-AF3D-D35B33ABCE66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D1" authorId="0" shapeId="0" xr:uid="{49CEEC69-B4BF-4782-9EFA-67298023ED55}">
      <text>
        <r>
          <rPr>
            <sz val="11"/>
            <rFont val="Calibri"/>
            <family val="2"/>
          </rPr>
          <t>[Total Quantity]*[Ratio]</t>
        </r>
      </text>
    </comment>
    <comment ref="BE1" authorId="0" shapeId="0" xr:uid="{C4A13C34-6239-4C8D-927C-3C5AAE5E08B8}">
      <text>
        <r>
          <rPr>
            <sz val="11"/>
            <rFont val="Calibri"/>
            <family val="2"/>
          </rPr>
          <t>[FOB with Loads $]*[Quantity]</t>
        </r>
      </text>
    </comment>
    <comment ref="BF1" authorId="0" shapeId="0" xr:uid="{1E8D4F13-1A5F-43E5-8523-73D55DB938E2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<sst xmlns="http://schemas.openxmlformats.org/spreadsheetml/2006/main" count="79" uniqueCount="78">
  <si>
    <t>Brand</t>
  </si>
  <si>
    <t>Package Type</t>
  </si>
  <si>
    <t>Licensor</t>
  </si>
  <si>
    <t>China</t>
  </si>
  <si>
    <t>Normal</t>
  </si>
  <si>
    <t>Shanghai,China</t>
  </si>
  <si>
    <t>江苏怡天时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</si>
  <si>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</si>
  <si>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</si>
  <si>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</si>
  <si>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</si>
  <si>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</si>
  <si>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</si>
  <si>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</si>
  <si>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</si>
  <si>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</si>
  <si>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</si>
  <si>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</si>
  <si>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</si>
  <si>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</si>
  <si>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</si>
  <si>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</si>
  <si>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</si>
  <si>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</si>
  <si>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</si>
  <si>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</si>
  <si>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</si>
  <si>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</si>
  <si>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</si>
  <si>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</si>
  <si>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</si>
  <si>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</si>
  <si>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</si>
  <si>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</si>
  <si>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</si>
  <si>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</si>
  <si>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</si>
  <si>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</si>
  <si>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</si>
  <si>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</si>
  <si>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Packaging</t>
  </si>
  <si>
    <t>Container Volume</t>
  </si>
  <si>
    <t>Port</t>
  </si>
  <si>
    <t>COO</t>
  </si>
  <si>
    <t>Vendor</t>
  </si>
  <si>
    <t>Remarks</t>
  </si>
  <si>
    <t>PDQ Size L (cm)</t>
  </si>
  <si>
    <t>PDQ Size W (cm)</t>
  </si>
  <si>
    <t>PDQ Size H (cm)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</si>
  <si>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</si>
  <si>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</si>
  <si>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</si>
  <si>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</si>
  <si>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</si>
  <si>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</si>
  <si>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</si>
  <si>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</si>
  <si>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</si>
  <si>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</si>
  <si>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</si>
  <si>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</si>
  <si>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</si>
  <si>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</si>
  <si>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FOB Cost $ (Value)</t>
  </si>
  <si>
    <t>Retail Markup on Landed Price %</t>
  </si>
  <si>
    <t>General Load %</t>
  </si>
  <si>
    <t>General Load $</t>
  </si>
  <si>
    <t>N/A</t>
    <phoneticPr fontId="10" type="noConversion"/>
  </si>
  <si>
    <t>70x130cm(1)</t>
    <phoneticPr fontId="10" type="noConversion"/>
  </si>
  <si>
    <t>N/A</t>
    <phoneticPr fontId="10" type="noConversion"/>
  </si>
  <si>
    <t>1pc/hangtag;30pcs/PDQ+carton</t>
    <phoneticPr fontId="10" type="noConversion"/>
  </si>
  <si>
    <t>Hello Kitty</t>
    <phoneticPr fontId="10" type="noConversion"/>
  </si>
  <si>
    <t>Hello Kitty Printed Beach Towel</t>
    <phoneticPr fontId="10" type="noConversion"/>
  </si>
  <si>
    <t>100% Cotton;reactive printing front velour back terry;16s/1 x21s/1 x21s/2 350GSM</t>
    <phoneticPr fontId="10" type="noConversion"/>
  </si>
  <si>
    <t>400051280886</t>
    <phoneticPr fontId="10" type="noConversion"/>
  </si>
  <si>
    <t>Pink/Rose</t>
    <phoneticPr fontId="10" type="noConversion"/>
  </si>
  <si>
    <t>WMCL74-0154</t>
    <phoneticPr fontId="10" type="noConversion"/>
  </si>
  <si>
    <t>BEACH TOWEL(74)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</si>
</sst>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_(* #,##0_);_(* \(#,##0\);_(* &quot;-&quot;??_);_(@_)"/>
    <numFmt numFmtId="181" formatCode="0.0%"/>
    <numFmt numFmtId="182" formatCode="[$$-409]#,##0.000000"/>
  </numFmts>
  <fonts count="15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7" fontId="8" fillId="0" borderId="0" applyFont="0" applyFill="0" applyBorder="0" applyAlignment="0" applyProtection="0"/>
    <xf numFmtId="182" fontId="4" fillId="0" borderId="0"/>
    <xf numFmtId="176" fontId="9" fillId="0" borderId="0" applyFont="0" applyFill="0" applyBorder="0" applyAlignment="0" applyProtection="0"/>
    <xf numFmtId="182" fontId="9" fillId="0" borderId="0">
      <alignment vertical="center"/>
    </xf>
    <xf numFmtId="0" fontId="8" fillId="0" borderId="0"/>
    <xf numFmtId="0" fontId="1" fillId="0" borderId="0">
      <alignment vertical="center"/>
    </xf>
    <xf numFmtId="0" fontId="4" fillId="0" borderId="0"/>
    <xf numFmtId="0" fontId="11" fillId="0" borderId="0"/>
    <xf numFmtId="9" fontId="11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0" fontId="11" fillId="0" borderId="0"/>
    <xf numFmtId="177" fontId="9" fillId="0" borderId="0" applyFont="0" applyFill="0" applyBorder="0" applyAlignment="0" applyProtection="0"/>
    <xf numFmtId="0" fontId="12" fillId="9" borderId="0">
      <alignment horizontal="center" vertical="center"/>
    </xf>
    <xf numFmtId="0" fontId="9" fillId="0" borderId="0">
      <alignment vertical="center"/>
    </xf>
  </cellStyleXfs>
  <cellXfs count="5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8" fontId="2" fillId="7" borderId="2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2" fontId="7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7" fillId="6" borderId="1" xfId="1" applyNumberFormat="1" applyFont="1" applyFill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5" fillId="8" borderId="1" xfId="1" applyNumberFormat="1" applyFont="1" applyFill="1" applyBorder="1" applyAlignment="1">
      <alignment wrapText="1"/>
    </xf>
    <xf numFmtId="178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2" fontId="0" fillId="2" borderId="1" xfId="0" applyNumberFormat="1" applyFill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180" fontId="0" fillId="0" borderId="1" xfId="0" applyNumberFormat="1" applyBorder="1"/>
    <xf numFmtId="3" fontId="0" fillId="0" borderId="1" xfId="0" applyNumberFormat="1" applyBorder="1"/>
    <xf numFmtId="181" fontId="0" fillId="0" borderId="1" xfId="0" applyNumberFormat="1" applyBorder="1"/>
    <xf numFmtId="2" fontId="5" fillId="0" borderId="1" xfId="1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78" fontId="0" fillId="0" borderId="1" xfId="0" applyNumberFormat="1" applyBorder="1"/>
    <xf numFmtId="0" fontId="2" fillId="0" borderId="0" xfId="0" applyFont="1" applyAlignment="1">
      <alignment wrapText="1"/>
    </xf>
    <xf numFmtId="0" fontId="3" fillId="0" borderId="1" xfId="0" applyFont="1" applyBorder="1"/>
    <xf numFmtId="3" fontId="0" fillId="2" borderId="1" xfId="0" applyNumberFormat="1" applyFill="1" applyBorder="1"/>
    <xf numFmtId="178" fontId="2" fillId="4" borderId="2" xfId="0" applyNumberFormat="1" applyFont="1" applyFill="1" applyBorder="1" applyAlignment="1">
      <alignment horizontal="center" wrapText="1"/>
    </xf>
    <xf numFmtId="178" fontId="0" fillId="0" borderId="2" xfId="0" applyNumberFormat="1" applyBorder="1"/>
    <xf numFmtId="1" fontId="0" fillId="0" borderId="1" xfId="0" applyNumberFormat="1" applyBorder="1"/>
    <xf numFmtId="0" fontId="3" fillId="0" borderId="1" xfId="0" applyFont="1" applyBorder="1" applyAlignment="1">
      <alignment wrapText="1"/>
    </xf>
    <xf numFmtId="1" fontId="3" fillId="0" borderId="1" xfId="0" applyNumberFormat="1" applyFont="1" applyBorder="1"/>
    <xf numFmtId="178" fontId="3" fillId="0" borderId="1" xfId="0" applyNumberFormat="1" applyFont="1" applyBorder="1"/>
    <xf numFmtId="178" fontId="3" fillId="0" borderId="1" xfId="0" applyNumberFormat="1" applyFont="1" applyBorder="1" applyAlignment="1">
      <alignment wrapText="1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178" fontId="13" fillId="0" borderId="2" xfId="0" applyNumberFormat="1" applyFont="1" applyBorder="1"/>
    <xf numFmtId="178" fontId="14" fillId="0" borderId="1" xfId="0" applyNumberFormat="1" applyFont="1" applyBorder="1"/>
    <xf numFmtId="49" fontId="3" fillId="6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vertical="center"/>
    </xf>
  </cellXfs>
  <cellStyles count="21">
    <cellStyle name="Comma 5" xfId="6" xr:uid="{214E895C-E08B-4D4A-929F-E529946AC668}"/>
    <cellStyle name="Currency 15" xfId="8" xr:uid="{16B78581-3E22-4CE0-8590-B15F75E54F83}"/>
    <cellStyle name="Normal 2" xfId="4" xr:uid="{7DCAA5FD-EA4B-42A1-8489-4FAC79BED569}"/>
    <cellStyle name="Normal 2 18 2" xfId="1" xr:uid="{1BA08453-9F65-454B-A4A0-7177E70831F2}"/>
    <cellStyle name="Normal 2 31" xfId="10" xr:uid="{E403593E-D865-4459-AA23-AC3CAEE657EA}"/>
    <cellStyle name="Normal 65" xfId="9" xr:uid="{9EF702BA-06A2-4659-AA0A-96E26EE22697}"/>
    <cellStyle name="Normal 67" xfId="11" xr:uid="{23DDB83B-EB20-4025-A0A7-986C517E1DFF}"/>
    <cellStyle name="Normal_Tuesday morning down alt blanket100823 2" xfId="15" xr:uid="{1B4E5F41-8495-4B0C-AAC9-44CC9B52D677}"/>
    <cellStyle name="Percent 2" xfId="5" xr:uid="{03D1C999-4950-4181-BE4E-A215D8708A70}"/>
    <cellStyle name="Percent 2 2" xfId="16" xr:uid="{F97C2432-6AE6-47C4-B5B0-460820C5ADCB}"/>
    <cellStyle name="S4" xfId="19" xr:uid="{92A5BDC0-8264-4DE9-8F28-92CA7FDD0EF0}"/>
    <cellStyle name="Style 1" xfId="3" xr:uid="{F4609D05-B161-47A5-8040-F8D4BA086F06}"/>
    <cellStyle name="Style 1 2" xfId="7" xr:uid="{A389DC34-ED63-4514-A03F-66257C74D5C4}"/>
    <cellStyle name="百分比 2" xfId="14" xr:uid="{8E2D8708-75FF-455B-AE28-6A2EAC886BFF}"/>
    <cellStyle name="常规" xfId="0" builtinId="0"/>
    <cellStyle name="常规 2" xfId="13" xr:uid="{6260BF42-4E48-42DB-B09D-E4719D43519D}"/>
    <cellStyle name="常规 3" xfId="17" xr:uid="{9310F861-9A3F-4935-834C-879106248360}"/>
    <cellStyle name="常规 4" xfId="20" xr:uid="{928AB74B-1BDE-4BE6-9372-AAADB59A0CF0}"/>
    <cellStyle name="千位分隔 2" xfId="18" xr:uid="{47460343-187A-4949-8ED6-2604463848AD}"/>
    <cellStyle name="样式 1 2" xfId="2" xr:uid="{DC9B73B6-A1E9-48DB-83A0-64D6E1D16DDF}"/>
    <cellStyle name="样式 1_Fall 12 BBB Woolrich Quote Sheet - Heather" xfId="12" xr:uid="{E71E6A03-37D1-426F-891E-F5A36AD93B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LATE\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PECS\MISSES\801\ZELLERS\F97\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PECS\TRACKING\WENDY\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PT TABLE"/>
      <sheetName val="COMMON ATTR"/>
      <sheetName val="RN_Item Disposition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 Projected 2006 VS. 2005"/>
      <sheetName val="FLASH WK 2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 Projected 2006 VS. 2005"/>
      <sheetName val="FLASH WK 23"/>
      <sheetName val="a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J2"/>
  <sheetViews>
    <sheetView tabSelected="1" zoomScale="99" zoomScaleNormal="99" workbookViewId="0">
      <selection activeCell="F2" sqref="F2"/>
    </sheetView>
  </sheetViews>
  <sheetFormatPr defaultColWidth="9.140625" defaultRowHeight="15" x14ac:dyDescent="0.25"/>
  <cols>
    <col min="1" max="1" width="10.140625" style="3" customWidth="1"/>
    <col min="2" max="2" width="17.140625" style="2" customWidth="1"/>
    <col min="3" max="3" width="16.7109375" style="2" hidden="1" customWidth="1"/>
    <col min="4" max="4" width="17.42578125" style="2" hidden="1" customWidth="1"/>
    <col min="5" max="5" width="11.7109375" style="2" hidden="1" customWidth="1"/>
    <col min="6" max="6" width="21.85546875" style="2" customWidth="1"/>
    <col min="7" max="7" width="12.7109375" style="2" customWidth="1"/>
    <col min="8" max="8" width="30.85546875" style="2" customWidth="1"/>
    <col min="9" max="9" width="32.42578125" style="2" customWidth="1"/>
    <col min="10" max="10" width="37.140625" style="2" customWidth="1"/>
    <col min="11" max="11" width="15.140625" style="2" customWidth="1"/>
    <col min="12" max="12" width="11.85546875" style="2" customWidth="1"/>
    <col min="13" max="13" width="10.85546875" style="2" customWidth="1"/>
    <col min="14" max="14" width="14.7109375" style="2" customWidth="1"/>
    <col min="15" max="15" width="16.42578125" style="2" customWidth="1"/>
    <col min="16" max="16" width="8.85546875" style="2" customWidth="1"/>
    <col min="17" max="17" width="9.5703125" style="4" customWidth="1"/>
    <col min="18" max="18" width="8.5703125" style="4" customWidth="1"/>
    <col min="19" max="19" width="11.42578125" style="2" customWidth="1"/>
    <col min="20" max="20" width="11.28515625" style="2" customWidth="1"/>
    <col min="21" max="21" width="8.140625" style="5" customWidth="1"/>
    <col min="22" max="22" width="8.7109375" style="5" customWidth="1"/>
    <col min="23" max="23" width="8.5703125" style="5" customWidth="1"/>
    <col min="24" max="24" width="8.140625" style="5" customWidth="1"/>
    <col min="25" max="25" width="8.7109375" style="5" customWidth="1"/>
    <col min="26" max="26" width="7.140625" style="5" customWidth="1"/>
    <col min="27" max="27" width="9" style="5" customWidth="1"/>
    <col min="28" max="28" width="6.28515625" style="6" customWidth="1"/>
    <col min="29" max="30" width="10" style="5" customWidth="1"/>
    <col min="31" max="31" width="9.85546875" style="6" customWidth="1"/>
    <col min="32" max="32" width="11.5703125" style="2" customWidth="1"/>
    <col min="33" max="33" width="8.85546875" style="4" customWidth="1"/>
    <col min="34" max="34" width="13.42578125" style="2" customWidth="1"/>
    <col min="35" max="35" width="8.42578125" style="7" customWidth="1"/>
    <col min="36" max="36" width="9" style="4" customWidth="1"/>
    <col min="37" max="37" width="8.42578125" style="4" customWidth="1"/>
    <col min="38" max="38" width="8.140625" style="7" customWidth="1"/>
    <col min="39" max="39" width="9.28515625" style="4" customWidth="1"/>
    <col min="40" max="40" width="9.85546875" style="4" customWidth="1"/>
    <col min="41" max="41" width="11.5703125" style="7" customWidth="1"/>
    <col min="42" max="42" width="10.85546875" style="4" customWidth="1"/>
    <col min="43" max="43" width="9.28515625" style="4" customWidth="1"/>
    <col min="44" max="44" width="11.5703125" style="7" customWidth="1"/>
    <col min="45" max="45" width="10.85546875" style="4" customWidth="1"/>
    <col min="46" max="46" width="7.85546875" style="4" customWidth="1"/>
    <col min="47" max="47" width="9.5703125" style="4" customWidth="1"/>
    <col min="48" max="48" width="7.7109375" style="4" customWidth="1"/>
    <col min="49" max="49" width="9.5703125" style="4" customWidth="1"/>
    <col min="50" max="50" width="12.140625" style="4" customWidth="1"/>
    <col min="51" max="52" width="9.140625" style="2" customWidth="1"/>
    <col min="53" max="54" width="9.140625" style="2"/>
    <col min="55" max="55" width="9.140625" style="5"/>
    <col min="56" max="56" width="9.140625" style="2"/>
    <col min="57" max="57" width="11.85546875" style="4" customWidth="1"/>
    <col min="58" max="58" width="11.42578125" style="4" customWidth="1"/>
    <col min="59" max="59" width="9.140625" style="2"/>
    <col min="60" max="60" width="15.5703125" style="2" customWidth="1"/>
    <col min="61" max="61" width="9.140625" style="2"/>
    <col min="62" max="62" width="11.42578125" style="2" customWidth="1"/>
    <col min="63" max="16384" width="9.140625" style="2"/>
  </cols>
  <sheetData>
    <row r="1" spans="1:62" ht="68.099999999999994" customHeight="1" x14ac:dyDescent="0.25">
      <c r="A1" s="8" t="s">
        <v>8</v>
      </c>
      <c r="B1" s="8" t="s">
        <v>9</v>
      </c>
      <c r="C1" s="9" t="s">
        <v>10</v>
      </c>
      <c r="D1" s="10" t="s">
        <v>0</v>
      </c>
      <c r="E1" s="10" t="s">
        <v>2</v>
      </c>
      <c r="F1" s="11" t="s">
        <v>11</v>
      </c>
      <c r="G1" s="9" t="s">
        <v>12</v>
      </c>
      <c r="H1" s="12" t="s">
        <v>13</v>
      </c>
      <c r="I1" s="13" t="s">
        <v>14</v>
      </c>
      <c r="J1" s="12" t="s">
        <v>15</v>
      </c>
      <c r="K1" s="12" t="s">
        <v>16</v>
      </c>
      <c r="L1" s="12" t="s">
        <v>17</v>
      </c>
      <c r="M1" s="9" t="s">
        <v>18</v>
      </c>
      <c r="N1" s="9" t="s">
        <v>19</v>
      </c>
      <c r="O1" s="9" t="s">
        <v>20</v>
      </c>
      <c r="P1" s="13" t="s">
        <v>21</v>
      </c>
      <c r="Q1" s="44" t="s">
        <v>62</v>
      </c>
      <c r="R1" s="14" t="s">
        <v>63</v>
      </c>
      <c r="S1" s="15" t="s">
        <v>1</v>
      </c>
      <c r="T1" s="8" t="s">
        <v>40</v>
      </c>
      <c r="U1" s="16" t="s">
        <v>46</v>
      </c>
      <c r="V1" s="16" t="s">
        <v>47</v>
      </c>
      <c r="W1" s="16" t="s">
        <v>48</v>
      </c>
      <c r="X1" s="16" t="s">
        <v>22</v>
      </c>
      <c r="Y1" s="16" t="s">
        <v>23</v>
      </c>
      <c r="Z1" s="16" t="s">
        <v>24</v>
      </c>
      <c r="AA1" s="16" t="s">
        <v>25</v>
      </c>
      <c r="AB1" s="17" t="s">
        <v>26</v>
      </c>
      <c r="AC1" s="18" t="s">
        <v>27</v>
      </c>
      <c r="AD1" s="38" t="s">
        <v>41</v>
      </c>
      <c r="AE1" s="19" t="s">
        <v>28</v>
      </c>
      <c r="AF1" s="8" t="s">
        <v>29</v>
      </c>
      <c r="AG1" s="20" t="s">
        <v>30</v>
      </c>
      <c r="AH1" s="8" t="s">
        <v>31</v>
      </c>
      <c r="AI1" s="21" t="s">
        <v>32</v>
      </c>
      <c r="AJ1" s="22" t="s">
        <v>33</v>
      </c>
      <c r="AK1" s="20" t="s">
        <v>34</v>
      </c>
      <c r="AL1" s="21" t="s">
        <v>65</v>
      </c>
      <c r="AM1" s="20" t="s">
        <v>66</v>
      </c>
      <c r="AN1" s="23" t="s">
        <v>49</v>
      </c>
      <c r="AO1" s="21" t="s">
        <v>50</v>
      </c>
      <c r="AP1" s="20" t="s">
        <v>51</v>
      </c>
      <c r="AQ1" s="23" t="s">
        <v>52</v>
      </c>
      <c r="AR1" s="21" t="s">
        <v>53</v>
      </c>
      <c r="AS1" s="20" t="s">
        <v>54</v>
      </c>
      <c r="AT1" s="20" t="s">
        <v>35</v>
      </c>
      <c r="AU1" s="24" t="s">
        <v>55</v>
      </c>
      <c r="AV1" s="25" t="s">
        <v>61</v>
      </c>
      <c r="AW1" s="26" t="s">
        <v>56</v>
      </c>
      <c r="AX1" s="25" t="s">
        <v>57</v>
      </c>
      <c r="AY1" s="27" t="s">
        <v>36</v>
      </c>
      <c r="AZ1" s="25" t="s">
        <v>37</v>
      </c>
      <c r="BA1" s="25" t="s">
        <v>64</v>
      </c>
      <c r="BB1" s="8" t="s">
        <v>58</v>
      </c>
      <c r="BC1" s="16" t="s">
        <v>60</v>
      </c>
      <c r="BD1" s="20" t="s">
        <v>59</v>
      </c>
      <c r="BE1" s="20" t="s">
        <v>38</v>
      </c>
      <c r="BF1" s="20" t="s">
        <v>39</v>
      </c>
      <c r="BG1" s="39" t="s">
        <v>45</v>
      </c>
      <c r="BH1" s="41" t="s">
        <v>42</v>
      </c>
      <c r="BI1" s="41" t="s">
        <v>43</v>
      </c>
      <c r="BJ1" s="41" t="s">
        <v>44</v>
      </c>
    </row>
    <row r="2" spans="1:62" customFormat="1" ht="75" customHeight="1" x14ac:dyDescent="0.25">
      <c r="A2" s="28">
        <v>1</v>
      </c>
      <c r="B2" s="1"/>
      <c r="C2" s="1"/>
      <c r="D2" s="1"/>
      <c r="E2" s="1"/>
      <c r="F2" s="1" t="s">
        <v>77</v>
      </c>
      <c r="G2" s="53" t="s">
        <v>71</v>
      </c>
      <c r="H2" s="42" t="s">
        <v>72</v>
      </c>
      <c r="I2" s="42" t="s">
        <v>72</v>
      </c>
      <c r="J2" s="47" t="s">
        <v>73</v>
      </c>
      <c r="K2" s="42" t="s">
        <v>68</v>
      </c>
      <c r="L2" s="53" t="s">
        <v>75</v>
      </c>
      <c r="M2" s="28">
        <v>5128088</v>
      </c>
      <c r="N2" s="57" t="s">
        <v>76</v>
      </c>
      <c r="O2" s="56" t="s">
        <v>74</v>
      </c>
      <c r="P2" s="1" t="s">
        <v>7</v>
      </c>
      <c r="Q2" s="54"/>
      <c r="R2" s="45">
        <v>2.75</v>
      </c>
      <c r="S2" s="1" t="s">
        <v>4</v>
      </c>
      <c r="T2" s="47" t="s">
        <v>70</v>
      </c>
      <c r="U2" s="48"/>
      <c r="V2" s="48"/>
      <c r="W2" s="48"/>
      <c r="X2" s="51">
        <v>34</v>
      </c>
      <c r="Y2" s="51">
        <v>26</v>
      </c>
      <c r="Z2" s="51">
        <v>35</v>
      </c>
      <c r="AA2" s="52">
        <v>5</v>
      </c>
      <c r="AB2" s="46">
        <v>10</v>
      </c>
      <c r="AC2" s="29">
        <f>IF(X2="","",X2*Y2*Z2/1000000)</f>
        <v>3.0939999999999999E-2</v>
      </c>
      <c r="AD2" s="34">
        <v>63</v>
      </c>
      <c r="AE2" s="30">
        <f>IF(AB2="","",AD2/AC2*AB2)</f>
        <v>20361.990950226245</v>
      </c>
      <c r="AF2" s="36">
        <v>3750</v>
      </c>
      <c r="AG2" s="31">
        <f>IF(ISERROR(AF2/AE2),"",AF2/AE2)</f>
        <v>0.18416666666666665</v>
      </c>
      <c r="AH2" s="1"/>
      <c r="AI2" s="37">
        <v>0</v>
      </c>
      <c r="AJ2" s="31">
        <f>IF(ISERROR(AW2*AI2),"",AW2*AI2)</f>
        <v>0</v>
      </c>
      <c r="AK2" s="31">
        <f>IF(ISERROR(R2+AG2+AJ2),"",R2+AG2+AJ2)</f>
        <v>2.9341666666666666</v>
      </c>
      <c r="AL2" s="32">
        <v>0.02</v>
      </c>
      <c r="AM2" s="31">
        <f t="shared" ref="AM2" si="0">IF(ISERROR(AW2*AL2),"",AW2*AL2)</f>
        <v>6.5599999999999992E-2</v>
      </c>
      <c r="AN2" s="50" t="s">
        <v>69</v>
      </c>
      <c r="AO2" s="32">
        <v>0</v>
      </c>
      <c r="AP2" s="31">
        <f>IF(ISERROR(AW2*AO2),"",AW2*AO2)</f>
        <v>0</v>
      </c>
      <c r="AQ2" s="49" t="s">
        <v>67</v>
      </c>
      <c r="AR2" s="32">
        <v>0</v>
      </c>
      <c r="AS2" s="31">
        <f t="shared" ref="AS2" si="1">IF(ISERROR(AW2*AR2),"",AW2*AR2)</f>
        <v>0</v>
      </c>
      <c r="AT2" s="31">
        <f>IF(ISERROR(AM2+AP2+AS2),"",AM2+AP2+AS2)</f>
        <v>6.5599999999999992E-2</v>
      </c>
      <c r="AU2" s="31">
        <f>IF(ISERROR(R2+AT2),"",R2+AT2)</f>
        <v>2.8155999999999999</v>
      </c>
      <c r="AV2" s="33">
        <f t="shared" ref="AV2" si="2">IF(ISERROR((AW2-AU2)/AW2),"",(AW2-AU2)/AW2)</f>
        <v>0.14158536585365852</v>
      </c>
      <c r="AW2" s="55">
        <v>3.28</v>
      </c>
      <c r="AX2" s="31">
        <f>IF(ISERROR(AG2+AJ2+AW2),"",AG2+AJ2+AW2)</f>
        <v>3.4641666666666664</v>
      </c>
      <c r="AY2" s="40">
        <v>12.99</v>
      </c>
      <c r="AZ2" s="33">
        <f>IF(ISERROR((AY2-AW2)/AY2),"",(AY2-AW2)/AY2)</f>
        <v>0.74749807544264824</v>
      </c>
      <c r="BA2" s="33">
        <f>IF(ISERROR((AY2-AX2)/AY2),"",(AY2-AX2)/AY2)</f>
        <v>0.73332050295098805</v>
      </c>
      <c r="BB2" s="35">
        <v>7200</v>
      </c>
      <c r="BC2" s="34"/>
      <c r="BD2" s="43">
        <v>7200</v>
      </c>
      <c r="BE2" s="31">
        <f>IF(ISERROR(AU2*BD2),"",AU2*BD2)</f>
        <v>20272.32</v>
      </c>
      <c r="BF2" s="31">
        <f>IF(ISERROR(AW2*BD2),"",AW2*BD2)</f>
        <v>23616</v>
      </c>
      <c r="BG2" s="1"/>
      <c r="BH2" t="s">
        <v>5</v>
      </c>
      <c r="BI2" t="s">
        <v>3</v>
      </c>
      <c r="BJ2" t="s">
        <v>6</v>
      </c>
    </row>
  </sheetData>
  <sheetProtection insertRows="0" deleteRows="0" sort="0"/>
  <protectedRanges>
    <protectedRange sqref="AC2:AE2 AG2 A2:E2 AJ2:AV2 P2 AZ2:BA2 S2:T2 G2:M2" name="Range1"/>
    <protectedRange sqref="U2:AA2" name="Range1_2"/>
    <protectedRange sqref="AF2" name="Range1_3"/>
    <protectedRange sqref="AH2:AI2" name="Range1_4"/>
    <protectedRange sqref="AY2" name="Range1_5"/>
    <protectedRange sqref="BB2:BC2" name="Range1_6"/>
    <protectedRange sqref="N2:O2" name="Range1_1"/>
    <protectedRange sqref="Q2:R2" name="Range1_7"/>
    <protectedRange sqref="AX2" name="Range1_8"/>
    <protectedRange sqref="F2" name="Range1_9"/>
  </protectedRanges>
  <phoneticPr fontId="10" type="noConversion"/>
  <dataValidations count="1">
    <dataValidation type="list" allowBlank="1" showInputMessage="1" showErrorMessage="1" sqref="BH2:BJ2 S2 D2:E2" xr:uid="{B12BB014-14AC-453B-AA44-2CADCBEE0D59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2026-02-24T09:06:11Z</dcterms:modified>
</cp:coreProperties>
</file>