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F50FE604-51EB-4CB6-AF09-9FC947F05F8D}" xr6:coauthVersionLast="47" xr6:coauthVersionMax="47" xr10:uidLastSave="{00000000-0000-0000-0000-000000000000}"/>
  <bookViews>
    <workbookView xWindow="-110" yWindow="-110" windowWidth="19420" windowHeight="11500" xr2:uid="{02FFA5F5-7981-4CF7-A5FD-7E617AEA35C9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7" i="1" l="1"/>
  <c r="BB17" i="1"/>
  <c r="BA17" i="1"/>
  <c r="AX17" i="1" s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BA16" i="1"/>
  <c r="AX16" i="1" s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BA15" i="1"/>
  <c r="AX15" i="1" s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BA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BA13" i="1"/>
  <c r="AX13" i="1" s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BA12" i="1"/>
  <c r="AX12" i="1" s="1"/>
  <c r="AT12" i="1"/>
  <c r="AQ12" i="1"/>
  <c r="AO12" i="1"/>
  <c r="AM12" i="1"/>
  <c r="AU12" i="1" s="1"/>
  <c r="AJ12" i="1"/>
  <c r="AD12" i="1"/>
  <c r="AE12" i="1" s="1"/>
  <c r="AG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AK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BA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AK2" i="1" s="1"/>
  <c r="S2" i="1"/>
  <c r="U2" i="1" s="1"/>
  <c r="AU3" i="1" l="1"/>
  <c r="AK7" i="1"/>
  <c r="AK8" i="1"/>
  <c r="AU9" i="1"/>
  <c r="AV9" i="1" s="1"/>
  <c r="AK6" i="1"/>
  <c r="AU14" i="1"/>
  <c r="AU13" i="1"/>
  <c r="AK11" i="1"/>
  <c r="AU8" i="1"/>
  <c r="AK17" i="1"/>
  <c r="AK5" i="1"/>
  <c r="AK16" i="1"/>
  <c r="AU7" i="1"/>
  <c r="AK13" i="1"/>
  <c r="AK15" i="1"/>
  <c r="AU6" i="1"/>
  <c r="AK3" i="1"/>
  <c r="AV3" i="1" s="1"/>
  <c r="AK4" i="1"/>
  <c r="AK10" i="1"/>
  <c r="AK12" i="1"/>
  <c r="AV12" i="1" s="1"/>
  <c r="BD12" i="1" s="1"/>
  <c r="AK14" i="1"/>
  <c r="AU2" i="1"/>
  <c r="AV2" i="1" s="1"/>
  <c r="BD2" i="1" s="1"/>
  <c r="AU11" i="1"/>
  <c r="AU17" i="1"/>
  <c r="AV17" i="1" s="1"/>
  <c r="AU5" i="1"/>
  <c r="AU10" i="1"/>
  <c r="AU15" i="1"/>
  <c r="AU16" i="1"/>
  <c r="AU4" i="1"/>
  <c r="AV8" i="1" l="1"/>
  <c r="BD8" i="1" s="1"/>
  <c r="AV6" i="1"/>
  <c r="BD6" i="1" s="1"/>
  <c r="AV7" i="1"/>
  <c r="AW9" i="1"/>
  <c r="BD9" i="1"/>
  <c r="AV11" i="1"/>
  <c r="AW11" i="1" s="1"/>
  <c r="AV16" i="1"/>
  <c r="AV5" i="1"/>
  <c r="BD5" i="1" s="1"/>
  <c r="AV14" i="1"/>
  <c r="AV15" i="1"/>
  <c r="AW15" i="1" s="1"/>
  <c r="AV13" i="1"/>
  <c r="AW6" i="1"/>
  <c r="AW2" i="1"/>
  <c r="AW8" i="1"/>
  <c r="BD17" i="1"/>
  <c r="AW17" i="1"/>
  <c r="AV10" i="1"/>
  <c r="AW12" i="1"/>
  <c r="BD3" i="1"/>
  <c r="AW3" i="1"/>
  <c r="AV4" i="1"/>
  <c r="AW4" i="1" s="1"/>
  <c r="BD7" i="1"/>
  <c r="AW7" i="1"/>
  <c r="BD11" i="1" l="1"/>
  <c r="BD13" i="1"/>
  <c r="AW13" i="1"/>
  <c r="BD14" i="1"/>
  <c r="AW14" i="1"/>
  <c r="BD15" i="1"/>
  <c r="BD16" i="1"/>
  <c r="AW16" i="1"/>
  <c r="AW5" i="1"/>
  <c r="BD4" i="1"/>
  <c r="BD10" i="1"/>
  <c r="A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52F11330-2109-4C56-ABC8-21423CFB18F1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EE1BE5C9-F1F5-4A2C-B7F0-35242438B3A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88F726C-AFC1-48CF-BAB9-5C33424DBAA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36AD07D7-C3A0-4108-89F3-946CA2480D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F6FF348-3476-4D9C-AD3C-73C6883A202A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FA6D9479-C9C9-4FE7-B9F3-3BA9567F924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CF64980-C9ED-419A-9D9D-6563D787B148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2AE4AF5F-D232-44EF-AF24-203AFF4AAB16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1D44A192-00BE-4DA2-A8A7-A979EF3981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B2E767AA-64FB-4567-AC53-856B4F631E21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55F981B5-68EE-4B02-9290-146F88EA79A7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EBCBB4B3-11B8-4033-8A8C-AB88406EF97D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D9AD00BA-7A57-4478-B65D-9F021D35ACE3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7EA66B6B-B4BF-4002-B156-F3D439962AB2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765F4A3B-4185-423D-96D1-7597FB27733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7142252F-591B-4E80-BBE5-87F1B808E19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444C8671-324C-46A1-AB56-C03D0AF69AD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A175344-AAC5-4A11-A7D4-C4EE07AEF293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295D5666-B302-4AC8-B7A3-39EBD43895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<sst xmlns="http://schemas.openxmlformats.org/spreadsheetml/2006/main" count="259" uniqueCount="112">
  <si>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</si>
  <si>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</si>
  <si>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</si>
  <si>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</si>
  <si>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</si>
  <si>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</si>
  <si>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</si>
  <si>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</si>
  <si>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</si>
  <si>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</si>
  <si>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</si>
  <si>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</si>
  <si>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</si>
  <si>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</si>
  <si>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</si>
  <si>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</si>
  <si>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</si>
  <si>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</si>
  <si>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</si>
  <si>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</si>
  <si>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</si>
  <si>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</si>
  <si>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</si>
  <si>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</si>
  <si>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</si>
  <si>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</si>
  <si>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</si>
  <si>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</si>
  <si>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</si>
  <si>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</si>
  <si>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</si>
  <si>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</si>
  <si>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</si>
  <si>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</si>
  <si>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</si>
  <si>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</si>
  <si>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</si>
  <si>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</si>
  <si>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</si>
  <si>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</si>
  <si>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</si>
  <si>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</si>
  <si>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</si>
  <si>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</si>
  <si>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</si>
  <si>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</si>
  <si>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</si>
  <si>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</si>
  <si>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</si>
  <si>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</si>
  <si>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</si>
  <si>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</si>
  <si>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</si>
  <si>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</si>
  <si>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</si>
  <si>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</si>
  <si>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</si>
  <si>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08YJ0004P-T</t>
    <phoneticPr fontId="3" type="noConversion"/>
  </si>
  <si>
    <t>QUILT</t>
  </si>
  <si>
    <t>Atlas</t>
    <phoneticPr fontId="3" type="noConversion"/>
  </si>
  <si>
    <t xml:space="preserve">100% Polyester 3pc Hanging Print Quilt  </t>
    <phoneticPr fontId="3" type="noConversion"/>
  </si>
  <si>
    <t>3pc Hanging Print Quilt</t>
    <phoneticPr fontId="3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</si>
  <si>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3" type="noConversion"/>
  </si>
  <si>
    <t xml:space="preserve">100% Polyester </t>
    <phoneticPr fontId="3" type="noConversion"/>
  </si>
  <si>
    <t>Full/Queen: 86x86"/20x26+1/2"(2)</t>
  </si>
  <si>
    <t>Navy</t>
    <phoneticPr fontId="3" type="noConversion"/>
  </si>
  <si>
    <t>RS14-8832</t>
    <phoneticPr fontId="3" type="noConversion"/>
  </si>
  <si>
    <t>Set</t>
  </si>
  <si>
    <t>Normal</t>
  </si>
  <si>
    <t>9404.40.9022</t>
    <phoneticPr fontId="3" type="noConversion"/>
  </si>
  <si>
    <t>King: 
102x86"/20x36+1/2"(2)</t>
  </si>
  <si>
    <t>RS14-8833</t>
  </si>
  <si>
    <t>Sylvia</t>
    <phoneticPr fontId="3" type="noConversion"/>
  </si>
  <si>
    <r>
      <t>Face: 85gsm microfiber disperse print                                                                                Back: 85gsm microfiber solid.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ruffle edge. </t>
    </r>
    <phoneticPr fontId="3" type="noConversion"/>
  </si>
  <si>
    <t>Full/Queen: 86x86"/20x26+2.5"(2)</t>
  </si>
  <si>
    <t>Blue</t>
    <phoneticPr fontId="3" type="noConversion"/>
  </si>
  <si>
    <t>RS14-8834</t>
  </si>
  <si>
    <t>King: 
102x86"/20x36+2.5"(2)</t>
  </si>
  <si>
    <t>RS14-8835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</si>
  <si>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</si>
  <si>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07AN5004P-B</t>
    <phoneticPr fontId="3" type="noConversion"/>
  </si>
  <si>
    <t>Rosalyn</t>
    <phoneticPr fontId="3" type="noConversion"/>
  </si>
  <si>
    <r>
      <t>Face&amp; Back: 85gsm microfiber disperse print. With ruffle edge.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</si>
  <si>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Pink</t>
    <phoneticPr fontId="3" type="noConversion"/>
  </si>
  <si>
    <t>RS14-8836</t>
    <phoneticPr fontId="3" type="noConversion"/>
  </si>
  <si>
    <t>RS14-8837</t>
  </si>
  <si>
    <t>36AN5007P-B</t>
    <phoneticPr fontId="3" type="noConversion"/>
  </si>
  <si>
    <t>Alice</t>
    <phoneticPr fontId="3" type="noConversion"/>
  </si>
  <si>
    <r>
      <t>Face&amp; Back: 85gsm microfiber disperse print. With flange.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</si>
  <si>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Full/Queen: 86x86"/20x26+1.5"(2)</t>
  </si>
  <si>
    <t>Lavender mittens</t>
    <phoneticPr fontId="3" type="noConversion"/>
  </si>
  <si>
    <t>RS14-8838</t>
  </si>
  <si>
    <t>King: 
102x86"/20x36+1.5"(2)</t>
  </si>
  <si>
    <t>RS14-8839</t>
  </si>
  <si>
    <t>99YJ0052P1-A</t>
    <phoneticPr fontId="3" type="noConversion"/>
  </si>
  <si>
    <t>Cherry toss</t>
    <phoneticPr fontId="3" type="noConversion"/>
  </si>
  <si>
    <r>
      <t>Face: 85gsm microfiber disperse print.                                                      Back: 85gsm microfiber solid. With flange.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</si>
  <si>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Twin:                                                66x86"/20x26+1.5"(1)</t>
  </si>
  <si>
    <t>RS14-8840</t>
    <phoneticPr fontId="3" type="noConversion"/>
  </si>
  <si>
    <t>RS14-8841</t>
  </si>
  <si>
    <t>99RL0317P1-A</t>
    <phoneticPr fontId="3" type="noConversion"/>
  </si>
  <si>
    <t>Boulangerie</t>
    <phoneticPr fontId="3" type="noConversion"/>
  </si>
  <si>
    <t>Twin:                                                66x86"/20x26+1/2"(1)</t>
  </si>
  <si>
    <t>Multi</t>
    <phoneticPr fontId="3" type="noConversion"/>
  </si>
  <si>
    <t>RS14-8842</t>
  </si>
  <si>
    <t>RS14-8843</t>
  </si>
  <si>
    <t>Twin:                                                66x86"/20x26+2.5"(1)</t>
  </si>
  <si>
    <t>RS14-8844</t>
    <phoneticPr fontId="3" type="noConversion"/>
  </si>
  <si>
    <t>RS14-8845</t>
  </si>
  <si>
    <r>
      <t>Face&amp; Back: 85gsm microfiber disperse print.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</si>
  <si>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RS14-8846</t>
  </si>
  <si>
    <t>RS14-8847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</si>
</sst>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0_);[Red]\(0\)"/>
    <numFmt numFmtId="181" formatCode="_(&quot;$&quot;* #,##0.00_);_(&quot;$&quot;* \(#,##0.00\);_(&quot;$&quot;* &quot;-&quot;??_);_(@_)"/>
    <numFmt numFmtId="182" formatCode="[$-409]d/mmm;@"/>
  </numFmts>
  <fonts count="17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color theme="1"/>
      <name val="Aptos"/>
      <family val="2"/>
    </font>
    <font>
      <sz val="12"/>
      <name val="宋体"/>
      <family val="3"/>
      <charset val="134"/>
    </font>
    <font>
      <sz val="12"/>
      <color rgb="FFFF0000"/>
      <name val="Aptos"/>
      <family val="2"/>
    </font>
    <font>
      <sz val="11"/>
      <name val="微软雅黑"/>
      <family val="2"/>
      <charset val="134"/>
    </font>
    <font>
      <b/>
      <sz val="9"/>
      <name val="Aptos"/>
      <family val="2"/>
    </font>
    <font>
      <sz val="10.5"/>
      <name val="Aptos"/>
      <family val="2"/>
    </font>
    <font>
      <sz val="11"/>
      <color theme="1"/>
      <name val="Aptos"/>
      <family val="2"/>
    </font>
    <font>
      <b/>
      <sz val="10.5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" fillId="0" borderId="0">
      <alignment vertical="center"/>
    </xf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182" fontId="2" fillId="0" borderId="0"/>
    <xf numFmtId="182" fontId="2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4" xfId="0" applyNumberFormat="1" applyBorder="1" applyAlignment="1">
      <alignment horizontal="center" wrapText="1"/>
    </xf>
    <xf numFmtId="177" fontId="0" fillId="0" borderId="4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4" xfId="1" applyFont="1" applyFill="1" applyBorder="1" applyAlignment="1">
      <alignment horizontal="center" wrapText="1"/>
    </xf>
    <xf numFmtId="176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177" fontId="7" fillId="2" borderId="4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8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9" fontId="7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7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7" fontId="7" fillId="6" borderId="4" xfId="2" applyNumberFormat="1" applyFont="1" applyFill="1" applyBorder="1" applyAlignment="1">
      <alignment wrapText="1"/>
    </xf>
    <xf numFmtId="177" fontId="7" fillId="3" borderId="4" xfId="2" applyNumberFormat="1" applyFont="1" applyFill="1" applyBorder="1" applyAlignment="1">
      <alignment wrapText="1"/>
    </xf>
    <xf numFmtId="10" fontId="7" fillId="6" borderId="4" xfId="2" applyNumberFormat="1" applyFont="1" applyFill="1" applyBorder="1" applyAlignment="1">
      <alignment wrapText="1"/>
    </xf>
    <xf numFmtId="177" fontId="8" fillId="6" borderId="4" xfId="2" applyNumberFormat="1" applyFont="1" applyFill="1" applyBorder="1" applyAlignment="1">
      <alignment wrapText="1"/>
    </xf>
    <xf numFmtId="177" fontId="4" fillId="3" borderId="4" xfId="0" applyNumberFormat="1" applyFont="1" applyFill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180" fontId="11" fillId="0" borderId="0" xfId="3" applyNumberFormat="1" applyFont="1" applyAlignment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1" applyBorder="1" applyAlignment="1">
      <alignment wrapText="1"/>
    </xf>
    <xf numFmtId="0" fontId="2" fillId="8" borderId="4" xfId="0" applyFont="1" applyFill="1" applyBorder="1" applyAlignment="1">
      <alignment wrapText="1"/>
    </xf>
    <xf numFmtId="176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177" fontId="0" fillId="9" borderId="4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4" xfId="0" applyNumberForma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179" fontId="0" fillId="9" borderId="4" xfId="0" applyNumberFormat="1" applyFill="1" applyBorder="1" applyAlignment="1">
      <alignment wrapText="1"/>
    </xf>
    <xf numFmtId="1" fontId="0" fillId="9" borderId="4" xfId="0" applyNumberFormat="1" applyFill="1" applyBorder="1" applyAlignment="1">
      <alignment wrapText="1"/>
    </xf>
    <xf numFmtId="177" fontId="0" fillId="9" borderId="4" xfId="0" applyNumberFormat="1" applyFill="1" applyBorder="1" applyAlignment="1">
      <alignment wrapText="1"/>
    </xf>
    <xf numFmtId="10" fontId="0" fillId="0" borderId="4" xfId="0" applyNumberFormat="1" applyBorder="1" applyAlignment="1">
      <alignment wrapText="1"/>
    </xf>
    <xf numFmtId="10" fontId="0" fillId="6" borderId="4" xfId="5" applyNumberFormat="1" applyFont="1" applyFill="1" applyBorder="1" applyAlignment="1">
      <alignment wrapText="1"/>
    </xf>
    <xf numFmtId="177" fontId="13" fillId="6" borderId="3" xfId="6" applyNumberFormat="1" applyFont="1" applyFill="1" applyBorder="1" applyAlignment="1">
      <alignment horizontal="center" vertical="center"/>
    </xf>
    <xf numFmtId="10" fontId="0" fillId="9" borderId="4" xfId="5" applyNumberFormat="1" applyFont="1" applyFill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9" fillId="0" borderId="0" xfId="3" applyFont="1" applyAlignment="1"/>
    <xf numFmtId="0" fontId="0" fillId="0" borderId="5" xfId="0" applyBorder="1" applyAlignment="1">
      <alignment horizontal="center" wrapText="1"/>
    </xf>
    <xf numFmtId="0" fontId="15" fillId="0" borderId="0" xfId="3" applyFont="1" applyAlignment="1">
      <alignment horizontal="left" wrapText="1"/>
    </xf>
    <xf numFmtId="14" fontId="9" fillId="0" borderId="0" xfId="3" applyNumberFormat="1" applyFont="1" applyAlignment="1"/>
    <xf numFmtId="0" fontId="16" fillId="0" borderId="4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77" fontId="0" fillId="0" borderId="0" xfId="0" applyNumberFormat="1" applyAlignment="1">
      <alignment horizontal="center" wrapText="1"/>
    </xf>
  </cellXfs>
  <cellStyles count="10">
    <cellStyle name="Currency 2" xfId="4" xr:uid="{D0ECC9FE-E0CB-4AA9-A360-03585C61CC7D}"/>
    <cellStyle name="Currency 4 4 2" xfId="6" xr:uid="{405A9549-80F9-4234-916E-D7461A8C1859}"/>
    <cellStyle name="Normal 2" xfId="1" xr:uid="{CDD1BF43-483E-41E0-A471-59497D03B413}"/>
    <cellStyle name="Normal 2 18 2" xfId="2" xr:uid="{89BF1118-F656-4D64-90A6-AC6ECA98BEBE}"/>
    <cellStyle name="Percent 2" xfId="5" xr:uid="{9E3A5C64-C218-4945-A02E-0AFF2A2C1B3A}"/>
    <cellStyle name="常规" xfId="0" builtinId="0"/>
    <cellStyle name="常规 12 2" xfId="7" xr:uid="{565B7022-FFD1-4EBE-9436-EF464B69DECF}"/>
    <cellStyle name="常规 12 2 2" xfId="8" xr:uid="{A6229CDC-FADF-4A3D-A9C2-8FA79869A10A}"/>
    <cellStyle name="常规 16" xfId="9" xr:uid="{994DC8E5-F542-40CE-9B66-EFB9E74405B9}"/>
    <cellStyle name="常规 3" xfId="3" xr:uid="{4B6B97EC-AAA3-4EB0-8369-5C1D993F2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47625</xdr:rowOff>
    </xdr:from>
    <xdr:to>
      <xdr:col>2</xdr:col>
      <xdr:colOff>1257299</xdr:colOff>
      <xdr:row>2</xdr:row>
      <xdr:rowOff>637394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468EE2-3A1C-4D14-8C2A-E24C32E27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450" y="1279525"/>
          <a:ext cx="1181099" cy="135176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104775</xdr:rowOff>
    </xdr:from>
    <xdr:to>
      <xdr:col>2</xdr:col>
      <xdr:colOff>1304925</xdr:colOff>
      <xdr:row>5</xdr:row>
      <xdr:rowOff>4215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B422815-6379-44EB-8477-06C1ECC3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975" y="2860675"/>
          <a:ext cx="1219200" cy="142344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1314449</xdr:colOff>
      <xdr:row>6</xdr:row>
      <xdr:rowOff>718060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D9D5A63-6EDB-42C5-BC22-F3DDCC1E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400" y="7734300"/>
          <a:ext cx="1257299" cy="1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</xdr:row>
      <xdr:rowOff>66675</xdr:rowOff>
    </xdr:from>
    <xdr:to>
      <xdr:col>2</xdr:col>
      <xdr:colOff>1265229</xdr:colOff>
      <xdr:row>8</xdr:row>
      <xdr:rowOff>695325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70E516B-30D1-4175-BF9B-34DEA9F5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9400" y="9286875"/>
          <a:ext cx="1208079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9</xdr:row>
      <xdr:rowOff>219075</xdr:rowOff>
    </xdr:from>
    <xdr:to>
      <xdr:col>2</xdr:col>
      <xdr:colOff>1190624</xdr:colOff>
      <xdr:row>10</xdr:row>
      <xdr:rowOff>662097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19F4C20-F965-48B6-A37D-6EC29A4F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5599" y="11147425"/>
          <a:ext cx="1057275" cy="120502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76199</xdr:rowOff>
    </xdr:from>
    <xdr:to>
      <xdr:col>2</xdr:col>
      <xdr:colOff>1190625</xdr:colOff>
      <xdr:row>12</xdr:row>
      <xdr:rowOff>553378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AB2408A-AEBF-4863-87BC-2E84449EE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7025" y="12528549"/>
          <a:ext cx="1085850" cy="1239179"/>
        </a:xfrm>
        <a:prstGeom prst="rect">
          <a:avLst/>
        </a:prstGeom>
      </xdr:spPr>
    </xdr:pic>
    <xdr:clientData/>
  </xdr:twoCellAnchor>
  <xdr:oneCellAnchor>
    <xdr:from>
      <xdr:col>2</xdr:col>
      <xdr:colOff>123826</xdr:colOff>
      <xdr:row>13</xdr:row>
      <xdr:rowOff>171451</xdr:rowOff>
    </xdr:from>
    <xdr:ext cx="647554" cy="741126"/>
    <xdr:pic>
      <xdr:nvPicPr>
        <xdr:cNvPr id="14" name="图片 8">
          <a:extLst>
            <a:ext uri="{FF2B5EF4-FFF2-40B4-BE49-F238E27FC236}">
              <a16:creationId xmlns:a16="http://schemas.microsoft.com/office/drawing/2014/main" id="{16B535D1-8039-4628-BF78-6922FF1E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076" y="20796251"/>
          <a:ext cx="647554" cy="741126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14</xdr:row>
      <xdr:rowOff>114300</xdr:rowOff>
    </xdr:from>
    <xdr:ext cx="668443" cy="780420"/>
    <xdr:pic>
      <xdr:nvPicPr>
        <xdr:cNvPr id="15" name="图片 12">
          <a:extLst>
            <a:ext uri="{FF2B5EF4-FFF2-40B4-BE49-F238E27FC236}">
              <a16:creationId xmlns:a16="http://schemas.microsoft.com/office/drawing/2014/main" id="{164E5AFC-ECA7-4558-B597-53135D2B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450" y="21755100"/>
          <a:ext cx="668443" cy="78042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85726</xdr:rowOff>
    </xdr:from>
    <xdr:ext cx="689331" cy="790574"/>
    <xdr:pic>
      <xdr:nvPicPr>
        <xdr:cNvPr id="16" name="图片 15">
          <a:extLst>
            <a:ext uri="{FF2B5EF4-FFF2-40B4-BE49-F238E27FC236}">
              <a16:creationId xmlns:a16="http://schemas.microsoft.com/office/drawing/2014/main" id="{69785C90-5EFF-46F2-A150-F5F4AB87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7025" y="22742526"/>
          <a:ext cx="689331" cy="790574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</xdr:colOff>
      <xdr:row>16</xdr:row>
      <xdr:rowOff>104775</xdr:rowOff>
    </xdr:from>
    <xdr:to>
      <xdr:col>2</xdr:col>
      <xdr:colOff>798583</xdr:colOff>
      <xdr:row>16</xdr:row>
      <xdr:rowOff>914400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C8E1DBA-B557-4A3B-93CF-2C841E3D8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0" y="23777575"/>
          <a:ext cx="703333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June%20Quilt%20commit-2.24.2026.xlsx" TargetMode="External"/><Relationship Id="rId1" Type="http://schemas.openxmlformats.org/officeDocument/2006/relationships/externalLinkPath" Target="/Users/liujie/Downloads/Ross%20June%20Quilt%20commit-2.2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Miya quote"/>
      <sheetName val="绣花价格"/>
      <sheetName val="ValueSelect"/>
      <sheetName val="Data"/>
    </sheetNames>
    <sheetDataSet>
      <sheetData sheetId="0"/>
      <sheetData sheetId="1"/>
      <sheetData sheetId="2">
        <row r="2">
          <cell r="G2">
            <v>47.3</v>
          </cell>
        </row>
        <row r="3">
          <cell r="G3">
            <v>60.7</v>
          </cell>
        </row>
        <row r="4">
          <cell r="G4">
            <v>69.7</v>
          </cell>
        </row>
        <row r="5">
          <cell r="G5">
            <v>50.5</v>
          </cell>
        </row>
        <row r="6">
          <cell r="G6">
            <v>66</v>
          </cell>
        </row>
        <row r="7">
          <cell r="G7">
            <v>76.099999999999994</v>
          </cell>
        </row>
        <row r="8">
          <cell r="G8">
            <v>51.5</v>
          </cell>
        </row>
        <row r="9">
          <cell r="G9">
            <v>67.2</v>
          </cell>
        </row>
        <row r="10">
          <cell r="G10">
            <v>77.5</v>
          </cell>
        </row>
        <row r="11">
          <cell r="G11">
            <v>51.3</v>
          </cell>
        </row>
        <row r="12">
          <cell r="G12">
            <v>66.900000000000006</v>
          </cell>
        </row>
        <row r="13">
          <cell r="G13">
            <v>76.599999999999994</v>
          </cell>
        </row>
        <row r="14">
          <cell r="G14">
            <v>50.3</v>
          </cell>
        </row>
        <row r="15">
          <cell r="G15">
            <v>65.7</v>
          </cell>
        </row>
        <row r="17">
          <cell r="G17">
            <v>47.3</v>
          </cell>
        </row>
        <row r="18">
          <cell r="G18">
            <v>60.7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71F3-0477-4DC2-A84B-C088528432B8}">
  <dimension ref="A1:BJ17"/>
  <sheetViews>
    <sheetView tabSelected="1" topLeftCell="H1" workbookViewId="0">
      <selection activeCell="BF15" sqref="BF1:BH1048576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22.81640625" style="1" customWidth="1"/>
    <col min="4" max="4" width="11.7265625" style="1" customWidth="1"/>
    <col min="5" max="5" width="11.453125" style="1" customWidth="1"/>
    <col min="6" max="6" width="10.1796875" style="1" customWidth="1"/>
    <col min="7" max="7" width="11.26953125" style="1" customWidth="1"/>
    <col min="8" max="8" width="11.54296875" style="1" customWidth="1"/>
    <col min="9" max="9" width="15.54296875" style="1" customWidth="1"/>
    <col min="10" max="10" width="12.26953125" style="1" customWidth="1"/>
    <col min="11" max="11" width="17.26953125" style="1" customWidth="1"/>
    <col min="12" max="12" width="13.453125" style="3" customWidth="1"/>
    <col min="13" max="13" width="17.26953125" style="1" customWidth="1"/>
    <col min="14" max="14" width="9.54296875" style="1" customWidth="1"/>
    <col min="15" max="15" width="10.26953125" style="1" customWidth="1"/>
    <col min="16" max="17" width="1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10" style="6" customWidth="1"/>
    <col min="53" max="54" width="12.1796875" style="10" customWidth="1"/>
    <col min="55" max="55" width="12.1796875" style="66" customWidth="1"/>
    <col min="56" max="57" width="14" style="1" customWidth="1"/>
    <col min="58" max="58" width="13.26953125" style="1" bestFit="1" customWidth="1"/>
    <col min="59" max="59" width="9.453125" style="1" bestFit="1" customWidth="1"/>
    <col min="60" max="16384" width="9.1796875" style="1"/>
  </cols>
  <sheetData>
    <row r="1" spans="1:62" ht="68.150000000000006" customHeight="1" x14ac:dyDescent="0.4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  <c r="BF1" s="39">
        <v>11625405</v>
      </c>
    </row>
    <row r="2" spans="1:62" ht="60" customHeight="1" x14ac:dyDescent="0.4">
      <c r="A2" s="40"/>
      <c r="B2" s="41">
        <v>1</v>
      </c>
      <c r="C2" s="42"/>
      <c r="D2" s="43" t="s">
        <v>57</v>
      </c>
      <c r="E2" s="40"/>
      <c r="F2" s="40"/>
      <c r="G2" s="40" t="s">
        <v>58</v>
      </c>
      <c r="H2" s="43" t="s">
        <v>59</v>
      </c>
      <c r="I2" s="43" t="s">
        <v>60</v>
      </c>
      <c r="J2" s="43" t="s">
        <v>61</v>
      </c>
      <c r="K2" s="43" t="s">
        <v>62</v>
      </c>
      <c r="L2" s="44" t="s">
        <v>63</v>
      </c>
      <c r="M2" s="40" t="s">
        <v>64</v>
      </c>
      <c r="N2" s="43" t="s">
        <v>65</v>
      </c>
      <c r="O2" s="40"/>
      <c r="P2" s="45" t="s">
        <v>66</v>
      </c>
      <c r="Q2" s="40"/>
      <c r="R2" s="40" t="s">
        <v>67</v>
      </c>
      <c r="S2" s="46">
        <f>'[1]Miya quote'!G3</f>
        <v>60.7</v>
      </c>
      <c r="T2" s="47">
        <v>7.8</v>
      </c>
      <c r="U2" s="48">
        <f>IF(ISERROR(S2/T2),"",S2/T2)</f>
        <v>7.7820512820512828</v>
      </c>
      <c r="V2" s="49">
        <v>7.78</v>
      </c>
      <c r="W2" s="12"/>
      <c r="X2" s="40" t="s">
        <v>68</v>
      </c>
      <c r="Y2" s="50">
        <v>44</v>
      </c>
      <c r="Z2" s="50">
        <v>41</v>
      </c>
      <c r="AA2" s="50">
        <v>25</v>
      </c>
      <c r="AB2" s="47">
        <v>5</v>
      </c>
      <c r="AC2" s="51">
        <v>2</v>
      </c>
      <c r="AD2" s="52">
        <f>IF(Y2="","",Y2*Z2*AA2/1000000)</f>
        <v>4.5100000000000001E-2</v>
      </c>
      <c r="AE2" s="53">
        <f>IF(AC2="","",65/AD2*AC2)</f>
        <v>2882.4833702882484</v>
      </c>
      <c r="AF2" s="40">
        <v>2250</v>
      </c>
      <c r="AG2" s="54">
        <f>IF(ISERROR(AF2/AE2),"",AF2/AE2)</f>
        <v>0.78057692307692306</v>
      </c>
      <c r="AH2" s="43" t="s">
        <v>69</v>
      </c>
      <c r="AI2" s="55">
        <v>0.32800000000000001</v>
      </c>
      <c r="AJ2" s="54">
        <f>IF(ISERROR(V2*AI2),"",V2*AI2)</f>
        <v>2.5518400000000003</v>
      </c>
      <c r="AK2" s="54">
        <f t="shared" ref="AK2:AK17" si="0">IF(ISERROR(V2+AG2+AJ2),"",V2+AG2+AJ2)</f>
        <v>11.112416923076923</v>
      </c>
      <c r="AL2" s="55">
        <v>0</v>
      </c>
      <c r="AM2" s="54">
        <f t="shared" ref="AM2:AM17" si="1">IF(ISERROR(AY2*AL2),"",AY2*AL2)</f>
        <v>0</v>
      </c>
      <c r="AN2" s="55">
        <v>0</v>
      </c>
      <c r="AO2" s="54">
        <f t="shared" ref="AO2:AO17" si="2">IF(ISERROR(AY2*AN2),"",AY2*AN2)</f>
        <v>0</v>
      </c>
      <c r="AP2" s="10">
        <v>0</v>
      </c>
      <c r="AQ2" s="54">
        <f>IF(ISERROR(AY2*AP3),"",AY2*AP3)</f>
        <v>0</v>
      </c>
      <c r="AR2" s="40">
        <v>0</v>
      </c>
      <c r="AS2" s="55">
        <v>0</v>
      </c>
      <c r="AT2" s="54">
        <f t="shared" ref="AT2:AT17" si="3">IF(ISERROR(AY2*AS2),"",AY2*AS2)</f>
        <v>0</v>
      </c>
      <c r="AU2" s="54">
        <f>IF(ISERROR(AM2+AO2+AQ2+AT2),"",AM2+AO2+AQ2+AT2)</f>
        <v>0</v>
      </c>
      <c r="AV2" s="54">
        <f t="shared" ref="AV2:AV17" si="4">IF(ISERROR(AK2+AU2),"",AK2+AU2)</f>
        <v>11.112416923076923</v>
      </c>
      <c r="AW2" s="56">
        <f>IF(ISERROR((AY2-AV2)/AY2),"",(AY2-AV2)/AY2)</f>
        <v>0.19765942793668423</v>
      </c>
      <c r="AX2" s="54">
        <f>IF(BA2="","",AZ2*(1-BA2))</f>
        <v>13.85</v>
      </c>
      <c r="AY2" s="57">
        <v>13.85</v>
      </c>
      <c r="AZ2" s="12">
        <v>29.99</v>
      </c>
      <c r="BA2" s="55">
        <f>(AZ2-AY2)/AZ2</f>
        <v>0.53817939313104368</v>
      </c>
      <c r="BB2" s="58">
        <f>IF(ISERROR((AZ2-AY2)/AZ2),"",(AZ2-AY2)/AZ2)</f>
        <v>0.53817939313104368</v>
      </c>
      <c r="BC2" s="59">
        <v>700</v>
      </c>
      <c r="BD2" s="54">
        <f>IF(ISERROR(AV2*BC2),"",AV2*BC2)</f>
        <v>7778.6918461538462</v>
      </c>
      <c r="BE2" s="54">
        <f>IF(ISERROR(AY2*BC2),"",AY2*BC2)</f>
        <v>9695</v>
      </c>
      <c r="BF2" s="60"/>
    </row>
    <row r="3" spans="1:62" ht="60" customHeight="1" x14ac:dyDescent="0.4">
      <c r="A3" s="40"/>
      <c r="B3" s="41">
        <v>2</v>
      </c>
      <c r="C3" s="61"/>
      <c r="D3" s="43" t="s">
        <v>57</v>
      </c>
      <c r="E3" s="40"/>
      <c r="F3" s="40"/>
      <c r="G3" s="40" t="s">
        <v>58</v>
      </c>
      <c r="H3" s="43" t="s">
        <v>59</v>
      </c>
      <c r="I3" s="43" t="s">
        <v>60</v>
      </c>
      <c r="J3" s="43" t="s">
        <v>61</v>
      </c>
      <c r="K3" s="43" t="s">
        <v>62</v>
      </c>
      <c r="L3" s="44" t="s">
        <v>63</v>
      </c>
      <c r="M3" s="40" t="s">
        <v>70</v>
      </c>
      <c r="N3" s="43" t="s">
        <v>65</v>
      </c>
      <c r="O3" s="40"/>
      <c r="P3" s="45" t="s">
        <v>71</v>
      </c>
      <c r="Q3" s="40"/>
      <c r="R3" s="40" t="s">
        <v>67</v>
      </c>
      <c r="S3" s="46">
        <f>'[1]Miya quote'!G4</f>
        <v>69.7</v>
      </c>
      <c r="T3" s="47">
        <v>7.8</v>
      </c>
      <c r="U3" s="48">
        <f t="shared" ref="U3:U17" si="5">IF(ISERROR(S3/T3),"",S3/T3)</f>
        <v>8.9358974358974361</v>
      </c>
      <c r="V3" s="49">
        <v>8.94</v>
      </c>
      <c r="W3" s="12"/>
      <c r="X3" s="40" t="s">
        <v>68</v>
      </c>
      <c r="Y3" s="50">
        <v>44</v>
      </c>
      <c r="Z3" s="50">
        <v>41</v>
      </c>
      <c r="AA3" s="50">
        <v>28</v>
      </c>
      <c r="AB3" s="47">
        <v>5</v>
      </c>
      <c r="AC3" s="51">
        <v>2</v>
      </c>
      <c r="AD3" s="52">
        <f t="shared" ref="AD3:AD17" si="6">IF(Y3="","",Y3*Z3*AA3/1000000)</f>
        <v>5.0512000000000001E-2</v>
      </c>
      <c r="AE3" s="53">
        <f t="shared" ref="AE3:AE17" si="7">IF(AC3="","",65/AD3*AC3)</f>
        <v>2573.6458663287931</v>
      </c>
      <c r="AF3" s="40">
        <v>2250</v>
      </c>
      <c r="AG3" s="54">
        <f t="shared" ref="AG3:AG17" si="8">IF(ISERROR(AF3/AE3),"",AF3/AE3)</f>
        <v>0.8742461538461539</v>
      </c>
      <c r="AH3" s="43" t="s">
        <v>69</v>
      </c>
      <c r="AI3" s="55">
        <v>0.32800000000000001</v>
      </c>
      <c r="AJ3" s="54">
        <f>IF(ISERROR(V3*AI3),"",V3*AI3)</f>
        <v>2.9323199999999998</v>
      </c>
      <c r="AK3" s="54">
        <f t="shared" si="0"/>
        <v>12.746566153846153</v>
      </c>
      <c r="AL3" s="55">
        <v>0</v>
      </c>
      <c r="AM3" s="54">
        <f t="shared" si="1"/>
        <v>0</v>
      </c>
      <c r="AN3" s="55">
        <v>0</v>
      </c>
      <c r="AO3" s="54">
        <f t="shared" si="2"/>
        <v>0</v>
      </c>
      <c r="AP3" s="55">
        <v>0</v>
      </c>
      <c r="AQ3" s="54">
        <f>IF(ISERROR(AY3*AP4),"",AY3*AP4)</f>
        <v>0</v>
      </c>
      <c r="AR3" s="40">
        <v>0</v>
      </c>
      <c r="AS3" s="55">
        <v>0</v>
      </c>
      <c r="AT3" s="54">
        <f t="shared" si="3"/>
        <v>0</v>
      </c>
      <c r="AU3" s="54">
        <f t="shared" ref="AU3:AU17" si="9">IF(ISERROR(AM3+AO3+AQ3+AT3),"",AM3+AO3+AQ3+AT3)</f>
        <v>0</v>
      </c>
      <c r="AV3" s="54">
        <f t="shared" si="4"/>
        <v>12.746566153846153</v>
      </c>
      <c r="AW3" s="56">
        <f t="shared" ref="AW3:AW17" si="10">IF(ISERROR((AY3-AV3)/AY3),"",(AY3-AV3)/AY3)</f>
        <v>0.20779576421092893</v>
      </c>
      <c r="AX3" s="54">
        <f t="shared" ref="AX3:AX17" si="11">IF(BA3="","",AZ3*(1-BA3))</f>
        <v>16.09</v>
      </c>
      <c r="AY3" s="57">
        <v>16.09</v>
      </c>
      <c r="AZ3" s="12">
        <v>34.99</v>
      </c>
      <c r="BA3" s="55">
        <f t="shared" ref="BA3:BA5" si="12">(AZ3-AY3)/AZ3</f>
        <v>0.54015432980851674</v>
      </c>
      <c r="BB3" s="58">
        <f t="shared" ref="BB3:BB17" si="13">IF(ISERROR((AZ3-AY3)/AZ3),"",(AZ3-AY3)/AZ3)</f>
        <v>0.54015432980851674</v>
      </c>
      <c r="BC3" s="59">
        <v>700</v>
      </c>
      <c r="BD3" s="54">
        <f t="shared" ref="BD3:BD17" si="14">IF(ISERROR(AV3*BC3),"",AV3*BC3)</f>
        <v>8922.5963076923072</v>
      </c>
      <c r="BE3" s="54">
        <f t="shared" ref="BE3:BE17" si="15">IF(ISERROR(AY3*BC3),"",AY3*BC3)</f>
        <v>11263</v>
      </c>
      <c r="BF3" s="60"/>
    </row>
    <row r="4" spans="1:62" ht="60" customHeight="1" x14ac:dyDescent="0.35">
      <c r="A4" s="40"/>
      <c r="B4" s="41">
        <v>3</v>
      </c>
      <c r="C4" s="42"/>
      <c r="D4" s="40"/>
      <c r="E4" s="40"/>
      <c r="F4" s="40"/>
      <c r="G4" s="40" t="s">
        <v>58</v>
      </c>
      <c r="H4" s="43" t="s">
        <v>72</v>
      </c>
      <c r="I4" s="43" t="s">
        <v>60</v>
      </c>
      <c r="J4" s="43" t="s">
        <v>61</v>
      </c>
      <c r="K4" s="43" t="s">
        <v>73</v>
      </c>
      <c r="L4" s="44" t="s">
        <v>63</v>
      </c>
      <c r="M4" s="40" t="s">
        <v>74</v>
      </c>
      <c r="N4" s="43" t="s">
        <v>75</v>
      </c>
      <c r="O4" s="40"/>
      <c r="P4" s="45" t="s">
        <v>76</v>
      </c>
      <c r="Q4" s="40"/>
      <c r="R4" s="40" t="s">
        <v>67</v>
      </c>
      <c r="S4" s="46">
        <f>'[1]Miya quote'!G6</f>
        <v>66</v>
      </c>
      <c r="T4" s="47">
        <v>7.8</v>
      </c>
      <c r="U4" s="48">
        <f t="shared" si="5"/>
        <v>8.4615384615384617</v>
      </c>
      <c r="V4" s="49">
        <v>8.4600000000000009</v>
      </c>
      <c r="W4" s="12"/>
      <c r="X4" s="40" t="s">
        <v>68</v>
      </c>
      <c r="Y4" s="50">
        <v>44</v>
      </c>
      <c r="Z4" s="50">
        <v>41</v>
      </c>
      <c r="AA4" s="50">
        <v>25</v>
      </c>
      <c r="AB4" s="47">
        <v>5</v>
      </c>
      <c r="AC4" s="51">
        <v>2</v>
      </c>
      <c r="AD4" s="52">
        <f t="shared" si="6"/>
        <v>4.5100000000000001E-2</v>
      </c>
      <c r="AE4" s="53">
        <f t="shared" si="7"/>
        <v>2882.4833702882484</v>
      </c>
      <c r="AF4" s="40">
        <v>2250</v>
      </c>
      <c r="AG4" s="54">
        <f t="shared" si="8"/>
        <v>0.78057692307692306</v>
      </c>
      <c r="AH4" s="43" t="s">
        <v>69</v>
      </c>
      <c r="AI4" s="55">
        <v>0.32800000000000001</v>
      </c>
      <c r="AJ4" s="54">
        <f t="shared" ref="AJ4:AJ17" si="16">IF(ISERROR(V4*AI4),"",V4*AI4)</f>
        <v>2.7748800000000005</v>
      </c>
      <c r="AK4" s="54">
        <f t="shared" si="0"/>
        <v>12.015456923076925</v>
      </c>
      <c r="AL4" s="55">
        <v>0</v>
      </c>
      <c r="AM4" s="54">
        <f t="shared" si="1"/>
        <v>0</v>
      </c>
      <c r="AN4" s="55">
        <v>0</v>
      </c>
      <c r="AO4" s="54">
        <f t="shared" si="2"/>
        <v>0</v>
      </c>
      <c r="AP4" s="55">
        <v>0</v>
      </c>
      <c r="AQ4" s="54">
        <f t="shared" ref="AQ4:AQ17" si="17">IF(ISERROR(AY4*AP4),"",AY4*AP4)</f>
        <v>0</v>
      </c>
      <c r="AR4" s="40">
        <v>0</v>
      </c>
      <c r="AS4" s="55">
        <v>0</v>
      </c>
      <c r="AT4" s="54">
        <f t="shared" si="3"/>
        <v>0</v>
      </c>
      <c r="AU4" s="54">
        <f t="shared" si="9"/>
        <v>0</v>
      </c>
      <c r="AV4" s="54">
        <f t="shared" si="4"/>
        <v>12.015456923076925</v>
      </c>
      <c r="AW4" s="56">
        <f t="shared" si="10"/>
        <v>0.16617231623338477</v>
      </c>
      <c r="AX4" s="54">
        <f t="shared" si="11"/>
        <v>14.409999999999998</v>
      </c>
      <c r="AY4" s="57">
        <v>14.41</v>
      </c>
      <c r="AZ4" s="12">
        <v>29.99</v>
      </c>
      <c r="BA4" s="55">
        <f t="shared" si="12"/>
        <v>0.51950650216738914</v>
      </c>
      <c r="BB4" s="58">
        <f t="shared" si="13"/>
        <v>0.51950650216738914</v>
      </c>
      <c r="BC4" s="59">
        <v>700</v>
      </c>
      <c r="BD4" s="54">
        <f t="shared" si="14"/>
        <v>8410.8198461538486</v>
      </c>
      <c r="BE4" s="54">
        <f t="shared" si="15"/>
        <v>10087</v>
      </c>
      <c r="BF4" s="62"/>
      <c r="BG4" s="62"/>
      <c r="BH4" s="62"/>
      <c r="BI4" s="62"/>
      <c r="BJ4" s="62"/>
    </row>
    <row r="5" spans="1:62" ht="60" customHeight="1" x14ac:dyDescent="0.35">
      <c r="A5" s="40"/>
      <c r="B5" s="41">
        <v>4</v>
      </c>
      <c r="C5" s="61"/>
      <c r="D5" s="40"/>
      <c r="E5" s="40"/>
      <c r="F5" s="40"/>
      <c r="G5" s="40" t="s">
        <v>58</v>
      </c>
      <c r="H5" s="43" t="s">
        <v>72</v>
      </c>
      <c r="I5" s="43" t="s">
        <v>60</v>
      </c>
      <c r="J5" s="43" t="s">
        <v>61</v>
      </c>
      <c r="K5" s="43" t="s">
        <v>73</v>
      </c>
      <c r="L5" s="44" t="s">
        <v>63</v>
      </c>
      <c r="M5" s="40" t="s">
        <v>77</v>
      </c>
      <c r="N5" s="43" t="s">
        <v>75</v>
      </c>
      <c r="O5" s="40"/>
      <c r="P5" s="45" t="s">
        <v>78</v>
      </c>
      <c r="Q5" s="40"/>
      <c r="R5" s="40" t="s">
        <v>67</v>
      </c>
      <c r="S5" s="46">
        <f>'[1]Miya quote'!G7</f>
        <v>76.099999999999994</v>
      </c>
      <c r="T5" s="47">
        <v>7.8</v>
      </c>
      <c r="U5" s="48">
        <f t="shared" si="5"/>
        <v>9.7564102564102555</v>
      </c>
      <c r="V5" s="49">
        <v>9.76</v>
      </c>
      <c r="W5" s="12"/>
      <c r="X5" s="40" t="s">
        <v>68</v>
      </c>
      <c r="Y5" s="50">
        <v>44</v>
      </c>
      <c r="Z5" s="50">
        <v>41</v>
      </c>
      <c r="AA5" s="50">
        <v>28</v>
      </c>
      <c r="AB5" s="47">
        <v>5</v>
      </c>
      <c r="AC5" s="51">
        <v>2</v>
      </c>
      <c r="AD5" s="52">
        <f t="shared" si="6"/>
        <v>5.0512000000000001E-2</v>
      </c>
      <c r="AE5" s="53">
        <f t="shared" si="7"/>
        <v>2573.6458663287931</v>
      </c>
      <c r="AF5" s="40">
        <v>2250</v>
      </c>
      <c r="AG5" s="54">
        <f t="shared" si="8"/>
        <v>0.8742461538461539</v>
      </c>
      <c r="AH5" s="43" t="s">
        <v>69</v>
      </c>
      <c r="AI5" s="55">
        <v>0.32800000000000001</v>
      </c>
      <c r="AJ5" s="54">
        <f t="shared" si="16"/>
        <v>3.2012800000000001</v>
      </c>
      <c r="AK5" s="54">
        <f t="shared" si="0"/>
        <v>13.835526153846153</v>
      </c>
      <c r="AL5" s="55">
        <v>0</v>
      </c>
      <c r="AM5" s="54">
        <f t="shared" si="1"/>
        <v>0</v>
      </c>
      <c r="AN5" s="55">
        <v>0</v>
      </c>
      <c r="AO5" s="54">
        <f t="shared" si="2"/>
        <v>0</v>
      </c>
      <c r="AP5" s="55">
        <v>0</v>
      </c>
      <c r="AQ5" s="54">
        <f t="shared" si="17"/>
        <v>0</v>
      </c>
      <c r="AR5" s="40">
        <v>0</v>
      </c>
      <c r="AS5" s="55">
        <v>0</v>
      </c>
      <c r="AT5" s="54">
        <f t="shared" si="3"/>
        <v>0</v>
      </c>
      <c r="AU5" s="54">
        <f t="shared" si="9"/>
        <v>0</v>
      </c>
      <c r="AV5" s="54">
        <f t="shared" si="4"/>
        <v>13.835526153846153</v>
      </c>
      <c r="AW5" s="56">
        <f t="shared" si="10"/>
        <v>0.17301098901098907</v>
      </c>
      <c r="AX5" s="54">
        <f t="shared" si="11"/>
        <v>16.73</v>
      </c>
      <c r="AY5" s="57">
        <v>16.73</v>
      </c>
      <c r="AZ5" s="12">
        <v>34.99</v>
      </c>
      <c r="BA5" s="55">
        <f t="shared" si="12"/>
        <v>0.52186338953986855</v>
      </c>
      <c r="BB5" s="58">
        <f t="shared" si="13"/>
        <v>0.52186338953986855</v>
      </c>
      <c r="BC5" s="59">
        <v>700</v>
      </c>
      <c r="BD5" s="54">
        <f t="shared" si="14"/>
        <v>9684.868307692308</v>
      </c>
      <c r="BE5" s="54">
        <f t="shared" si="15"/>
        <v>11711</v>
      </c>
    </row>
    <row r="6" spans="1:62" ht="60" customHeight="1" x14ac:dyDescent="0.4">
      <c r="A6" s="40"/>
      <c r="B6" s="41">
        <v>11</v>
      </c>
      <c r="C6" s="42"/>
      <c r="D6" s="43" t="s">
        <v>80</v>
      </c>
      <c r="E6" s="40"/>
      <c r="F6" s="40"/>
      <c r="G6" s="40" t="s">
        <v>58</v>
      </c>
      <c r="H6" s="43" t="s">
        <v>81</v>
      </c>
      <c r="I6" s="43" t="s">
        <v>60</v>
      </c>
      <c r="J6" s="43" t="s">
        <v>61</v>
      </c>
      <c r="K6" s="43" t="s">
        <v>82</v>
      </c>
      <c r="L6" s="44" t="s">
        <v>63</v>
      </c>
      <c r="M6" s="40" t="s">
        <v>74</v>
      </c>
      <c r="N6" s="43" t="s">
        <v>83</v>
      </c>
      <c r="O6" s="40"/>
      <c r="P6" s="45" t="s">
        <v>84</v>
      </c>
      <c r="Q6" s="40"/>
      <c r="R6" s="40" t="s">
        <v>67</v>
      </c>
      <c r="S6" s="46">
        <f>'[1]Miya quote'!G9</f>
        <v>67.2</v>
      </c>
      <c r="T6" s="47">
        <v>7.8</v>
      </c>
      <c r="U6" s="48">
        <f t="shared" si="5"/>
        <v>8.6153846153846168</v>
      </c>
      <c r="V6" s="49">
        <v>8.6199999999999992</v>
      </c>
      <c r="W6" s="12"/>
      <c r="X6" s="40" t="s">
        <v>68</v>
      </c>
      <c r="Y6" s="50">
        <v>44</v>
      </c>
      <c r="Z6" s="50">
        <v>41</v>
      </c>
      <c r="AA6" s="50">
        <v>25</v>
      </c>
      <c r="AB6" s="47">
        <v>5</v>
      </c>
      <c r="AC6" s="51">
        <v>2</v>
      </c>
      <c r="AD6" s="52">
        <f t="shared" si="6"/>
        <v>4.5100000000000001E-2</v>
      </c>
      <c r="AE6" s="53">
        <f t="shared" si="7"/>
        <v>2882.4833702882484</v>
      </c>
      <c r="AF6" s="40">
        <v>2250</v>
      </c>
      <c r="AG6" s="54">
        <f t="shared" si="8"/>
        <v>0.78057692307692306</v>
      </c>
      <c r="AH6" s="43" t="s">
        <v>69</v>
      </c>
      <c r="AI6" s="55">
        <v>0.32800000000000001</v>
      </c>
      <c r="AJ6" s="54">
        <f t="shared" si="16"/>
        <v>2.8273599999999997</v>
      </c>
      <c r="AK6" s="54">
        <f t="shared" si="0"/>
        <v>12.227936923076921</v>
      </c>
      <c r="AL6" s="55">
        <v>0</v>
      </c>
      <c r="AM6" s="54">
        <f t="shared" si="1"/>
        <v>0</v>
      </c>
      <c r="AN6" s="55">
        <v>0</v>
      </c>
      <c r="AO6" s="54">
        <f t="shared" si="2"/>
        <v>0</v>
      </c>
      <c r="AP6" s="55">
        <v>0</v>
      </c>
      <c r="AQ6" s="54">
        <f t="shared" si="17"/>
        <v>0</v>
      </c>
      <c r="AR6" s="40">
        <v>0</v>
      </c>
      <c r="AS6" s="55">
        <v>0</v>
      </c>
      <c r="AT6" s="54">
        <f t="shared" si="3"/>
        <v>0</v>
      </c>
      <c r="AU6" s="54">
        <f t="shared" si="9"/>
        <v>0</v>
      </c>
      <c r="AV6" s="54">
        <f t="shared" si="4"/>
        <v>12.227936923076921</v>
      </c>
      <c r="AW6" s="56">
        <f t="shared" si="10"/>
        <v>0.15142700048043573</v>
      </c>
      <c r="AX6" s="54">
        <f t="shared" si="11"/>
        <v>14.409999999999998</v>
      </c>
      <c r="AY6" s="57">
        <v>14.41</v>
      </c>
      <c r="AZ6" s="12">
        <v>29.99</v>
      </c>
      <c r="BA6" s="55">
        <f t="shared" ref="BA6:BA9" si="18">(AZ6-AY6)/AZ6</f>
        <v>0.51950650216738914</v>
      </c>
      <c r="BB6" s="58">
        <f t="shared" si="13"/>
        <v>0.51950650216738914</v>
      </c>
      <c r="BC6" s="59">
        <v>700</v>
      </c>
      <c r="BD6" s="54">
        <f t="shared" si="14"/>
        <v>8559.5558461538458</v>
      </c>
      <c r="BE6" s="54">
        <f t="shared" si="15"/>
        <v>10087</v>
      </c>
      <c r="BF6" s="39">
        <v>11625480</v>
      </c>
    </row>
    <row r="7" spans="1:62" ht="60" customHeight="1" x14ac:dyDescent="0.4">
      <c r="A7" s="40"/>
      <c r="B7" s="41">
        <v>12</v>
      </c>
      <c r="C7" s="61"/>
      <c r="D7" s="43" t="s">
        <v>80</v>
      </c>
      <c r="E7" s="40"/>
      <c r="F7" s="40"/>
      <c r="G7" s="40" t="s">
        <v>58</v>
      </c>
      <c r="H7" s="43" t="s">
        <v>81</v>
      </c>
      <c r="I7" s="43" t="s">
        <v>60</v>
      </c>
      <c r="J7" s="43" t="s">
        <v>61</v>
      </c>
      <c r="K7" s="43" t="s">
        <v>82</v>
      </c>
      <c r="L7" s="44" t="s">
        <v>63</v>
      </c>
      <c r="M7" s="40" t="s">
        <v>77</v>
      </c>
      <c r="N7" s="43" t="s">
        <v>83</v>
      </c>
      <c r="O7" s="40"/>
      <c r="P7" s="45" t="s">
        <v>85</v>
      </c>
      <c r="Q7" s="40"/>
      <c r="R7" s="40" t="s">
        <v>67</v>
      </c>
      <c r="S7" s="46">
        <f>'[1]Miya quote'!G10</f>
        <v>77.5</v>
      </c>
      <c r="T7" s="47">
        <v>7.8</v>
      </c>
      <c r="U7" s="48">
        <f t="shared" si="5"/>
        <v>9.9358974358974361</v>
      </c>
      <c r="V7" s="49">
        <v>9.94</v>
      </c>
      <c r="W7" s="12"/>
      <c r="X7" s="40" t="s">
        <v>68</v>
      </c>
      <c r="Y7" s="50">
        <v>44</v>
      </c>
      <c r="Z7" s="50">
        <v>41</v>
      </c>
      <c r="AA7" s="50">
        <v>28</v>
      </c>
      <c r="AB7" s="47">
        <v>5</v>
      </c>
      <c r="AC7" s="51">
        <v>2</v>
      </c>
      <c r="AD7" s="52">
        <f t="shared" si="6"/>
        <v>5.0512000000000001E-2</v>
      </c>
      <c r="AE7" s="53">
        <f t="shared" si="7"/>
        <v>2573.6458663287931</v>
      </c>
      <c r="AF7" s="40">
        <v>2250</v>
      </c>
      <c r="AG7" s="54">
        <f t="shared" si="8"/>
        <v>0.8742461538461539</v>
      </c>
      <c r="AH7" s="43" t="s">
        <v>69</v>
      </c>
      <c r="AI7" s="55">
        <v>0.32800000000000001</v>
      </c>
      <c r="AJ7" s="54">
        <f t="shared" si="16"/>
        <v>3.2603200000000001</v>
      </c>
      <c r="AK7" s="54">
        <f t="shared" si="0"/>
        <v>14.074566153846153</v>
      </c>
      <c r="AL7" s="55">
        <v>0</v>
      </c>
      <c r="AM7" s="54">
        <f t="shared" si="1"/>
        <v>0</v>
      </c>
      <c r="AN7" s="55">
        <v>0</v>
      </c>
      <c r="AO7" s="54">
        <f t="shared" si="2"/>
        <v>0</v>
      </c>
      <c r="AP7" s="55">
        <v>0</v>
      </c>
      <c r="AQ7" s="54">
        <f t="shared" si="17"/>
        <v>0</v>
      </c>
      <c r="AR7" s="40">
        <v>0</v>
      </c>
      <c r="AS7" s="55">
        <v>0</v>
      </c>
      <c r="AT7" s="54">
        <f t="shared" si="3"/>
        <v>0</v>
      </c>
      <c r="AU7" s="54">
        <f t="shared" si="9"/>
        <v>0</v>
      </c>
      <c r="AV7" s="54">
        <f t="shared" si="4"/>
        <v>14.074566153846153</v>
      </c>
      <c r="AW7" s="56">
        <f t="shared" si="10"/>
        <v>0.15872288381075</v>
      </c>
      <c r="AX7" s="54">
        <f t="shared" si="11"/>
        <v>16.73</v>
      </c>
      <c r="AY7" s="57">
        <v>16.73</v>
      </c>
      <c r="AZ7" s="12">
        <v>34.99</v>
      </c>
      <c r="BA7" s="55">
        <f t="shared" si="18"/>
        <v>0.52186338953986855</v>
      </c>
      <c r="BB7" s="58">
        <f t="shared" si="13"/>
        <v>0.52186338953986855</v>
      </c>
      <c r="BC7" s="59">
        <v>700</v>
      </c>
      <c r="BD7" s="54">
        <f t="shared" si="14"/>
        <v>9852.1963076923075</v>
      </c>
      <c r="BE7" s="54">
        <f t="shared" si="15"/>
        <v>11711</v>
      </c>
      <c r="BF7" s="63"/>
    </row>
    <row r="8" spans="1:62" ht="60" customHeight="1" x14ac:dyDescent="0.4">
      <c r="A8" s="40"/>
      <c r="B8" s="41">
        <v>13</v>
      </c>
      <c r="C8" s="42"/>
      <c r="D8" s="43" t="s">
        <v>86</v>
      </c>
      <c r="E8" s="40"/>
      <c r="F8" s="40"/>
      <c r="G8" s="40" t="s">
        <v>58</v>
      </c>
      <c r="H8" s="43" t="s">
        <v>87</v>
      </c>
      <c r="I8" s="43" t="s">
        <v>60</v>
      </c>
      <c r="J8" s="43" t="s">
        <v>61</v>
      </c>
      <c r="K8" s="43" t="s">
        <v>88</v>
      </c>
      <c r="L8" s="44" t="s">
        <v>63</v>
      </c>
      <c r="M8" s="40" t="s">
        <v>89</v>
      </c>
      <c r="N8" s="43" t="s">
        <v>90</v>
      </c>
      <c r="O8" s="40"/>
      <c r="P8" s="45" t="s">
        <v>91</v>
      </c>
      <c r="Q8" s="40"/>
      <c r="R8" s="40" t="s">
        <v>67</v>
      </c>
      <c r="S8" s="46">
        <f>'[1]Miya quote'!G12</f>
        <v>66.900000000000006</v>
      </c>
      <c r="T8" s="47">
        <v>7.8</v>
      </c>
      <c r="U8" s="48">
        <f t="shared" si="5"/>
        <v>8.5769230769230784</v>
      </c>
      <c r="V8" s="49">
        <v>8.58</v>
      </c>
      <c r="W8" s="12"/>
      <c r="X8" s="40" t="s">
        <v>68</v>
      </c>
      <c r="Y8" s="50">
        <v>44</v>
      </c>
      <c r="Z8" s="50">
        <v>41</v>
      </c>
      <c r="AA8" s="50">
        <v>25</v>
      </c>
      <c r="AB8" s="47">
        <v>5</v>
      </c>
      <c r="AC8" s="51">
        <v>2</v>
      </c>
      <c r="AD8" s="52">
        <f t="shared" si="6"/>
        <v>4.5100000000000001E-2</v>
      </c>
      <c r="AE8" s="53">
        <f t="shared" si="7"/>
        <v>2882.4833702882484</v>
      </c>
      <c r="AF8" s="40">
        <v>2250</v>
      </c>
      <c r="AG8" s="54">
        <f t="shared" si="8"/>
        <v>0.78057692307692306</v>
      </c>
      <c r="AH8" s="43" t="s">
        <v>69</v>
      </c>
      <c r="AI8" s="55">
        <v>0.32800000000000001</v>
      </c>
      <c r="AJ8" s="54">
        <f t="shared" si="16"/>
        <v>2.8142400000000003</v>
      </c>
      <c r="AK8" s="54">
        <f t="shared" si="0"/>
        <v>12.174816923076923</v>
      </c>
      <c r="AL8" s="55">
        <v>0</v>
      </c>
      <c r="AM8" s="54">
        <f t="shared" si="1"/>
        <v>0</v>
      </c>
      <c r="AN8" s="55">
        <v>0</v>
      </c>
      <c r="AO8" s="54">
        <f t="shared" si="2"/>
        <v>0</v>
      </c>
      <c r="AP8" s="55">
        <v>0</v>
      </c>
      <c r="AQ8" s="54">
        <f t="shared" si="17"/>
        <v>0</v>
      </c>
      <c r="AR8" s="40">
        <v>0</v>
      </c>
      <c r="AS8" s="55">
        <v>0</v>
      </c>
      <c r="AT8" s="54">
        <f t="shared" si="3"/>
        <v>0</v>
      </c>
      <c r="AU8" s="54">
        <f t="shared" si="9"/>
        <v>0</v>
      </c>
      <c r="AV8" s="54">
        <f t="shared" si="4"/>
        <v>12.174816923076923</v>
      </c>
      <c r="AW8" s="56">
        <f t="shared" si="10"/>
        <v>0.14682432213896821</v>
      </c>
      <c r="AX8" s="54">
        <f t="shared" si="11"/>
        <v>14.27</v>
      </c>
      <c r="AY8" s="57">
        <v>14.27</v>
      </c>
      <c r="AZ8" s="12">
        <v>29.99</v>
      </c>
      <c r="BA8" s="55">
        <f t="shared" si="18"/>
        <v>0.52417472490830275</v>
      </c>
      <c r="BB8" s="58">
        <f t="shared" si="13"/>
        <v>0.52417472490830275</v>
      </c>
      <c r="BC8" s="59">
        <v>700</v>
      </c>
      <c r="BD8" s="54">
        <f t="shared" si="14"/>
        <v>8522.3718461538465</v>
      </c>
      <c r="BE8" s="54">
        <f t="shared" si="15"/>
        <v>9989</v>
      </c>
      <c r="BF8" s="60"/>
    </row>
    <row r="9" spans="1:62" ht="60" customHeight="1" x14ac:dyDescent="0.35">
      <c r="A9" s="40"/>
      <c r="B9" s="41">
        <v>14</v>
      </c>
      <c r="C9" s="61"/>
      <c r="D9" s="43" t="s">
        <v>86</v>
      </c>
      <c r="E9" s="40"/>
      <c r="F9" s="40"/>
      <c r="G9" s="40" t="s">
        <v>58</v>
      </c>
      <c r="H9" s="43" t="s">
        <v>87</v>
      </c>
      <c r="I9" s="43" t="s">
        <v>60</v>
      </c>
      <c r="J9" s="43" t="s">
        <v>61</v>
      </c>
      <c r="K9" s="43" t="s">
        <v>88</v>
      </c>
      <c r="L9" s="44" t="s">
        <v>63</v>
      </c>
      <c r="M9" s="40" t="s">
        <v>92</v>
      </c>
      <c r="N9" s="43" t="s">
        <v>90</v>
      </c>
      <c r="O9" s="40"/>
      <c r="P9" s="45" t="s">
        <v>93</v>
      </c>
      <c r="Q9" s="40"/>
      <c r="R9" s="40" t="s">
        <v>67</v>
      </c>
      <c r="S9" s="46">
        <f>'[1]Miya quote'!G13</f>
        <v>76.599999999999994</v>
      </c>
      <c r="T9" s="47">
        <v>7.8</v>
      </c>
      <c r="U9" s="48">
        <f t="shared" si="5"/>
        <v>9.8205128205128194</v>
      </c>
      <c r="V9" s="49">
        <v>9.82</v>
      </c>
      <c r="W9" s="12"/>
      <c r="X9" s="40" t="s">
        <v>68</v>
      </c>
      <c r="Y9" s="50">
        <v>44</v>
      </c>
      <c r="Z9" s="50">
        <v>41</v>
      </c>
      <c r="AA9" s="50">
        <v>28</v>
      </c>
      <c r="AB9" s="47">
        <v>5</v>
      </c>
      <c r="AC9" s="51">
        <v>2</v>
      </c>
      <c r="AD9" s="52">
        <f t="shared" si="6"/>
        <v>5.0512000000000001E-2</v>
      </c>
      <c r="AE9" s="53">
        <f t="shared" si="7"/>
        <v>2573.6458663287931</v>
      </c>
      <c r="AF9" s="40">
        <v>2250</v>
      </c>
      <c r="AG9" s="54">
        <f t="shared" si="8"/>
        <v>0.8742461538461539</v>
      </c>
      <c r="AH9" s="43" t="s">
        <v>69</v>
      </c>
      <c r="AI9" s="55">
        <v>0.32800000000000001</v>
      </c>
      <c r="AJ9" s="54">
        <f t="shared" si="16"/>
        <v>3.2209600000000003</v>
      </c>
      <c r="AK9" s="54">
        <f t="shared" si="0"/>
        <v>13.915206153846155</v>
      </c>
      <c r="AL9" s="55">
        <v>0</v>
      </c>
      <c r="AM9" s="54">
        <f t="shared" si="1"/>
        <v>0</v>
      </c>
      <c r="AN9" s="55">
        <v>0</v>
      </c>
      <c r="AO9" s="54">
        <f t="shared" si="2"/>
        <v>0</v>
      </c>
      <c r="AP9" s="55">
        <v>0</v>
      </c>
      <c r="AQ9" s="54">
        <f t="shared" si="17"/>
        <v>0</v>
      </c>
      <c r="AR9" s="40">
        <v>0</v>
      </c>
      <c r="AS9" s="55">
        <v>0</v>
      </c>
      <c r="AT9" s="54">
        <f t="shared" si="3"/>
        <v>0</v>
      </c>
      <c r="AU9" s="54">
        <f t="shared" si="9"/>
        <v>0</v>
      </c>
      <c r="AV9" s="54">
        <f t="shared" si="4"/>
        <v>13.915206153846155</v>
      </c>
      <c r="AW9" s="56">
        <f t="shared" si="10"/>
        <v>0.16021688872382892</v>
      </c>
      <c r="AX9" s="54">
        <f t="shared" si="11"/>
        <v>16.57</v>
      </c>
      <c r="AY9" s="57">
        <v>16.57</v>
      </c>
      <c r="AZ9" s="12">
        <v>34.99</v>
      </c>
      <c r="BA9" s="55">
        <f t="shared" si="18"/>
        <v>0.5264361246070306</v>
      </c>
      <c r="BB9" s="58">
        <f t="shared" si="13"/>
        <v>0.5264361246070306</v>
      </c>
      <c r="BC9" s="59">
        <v>700</v>
      </c>
      <c r="BD9" s="54">
        <f t="shared" si="14"/>
        <v>9740.6443076923078</v>
      </c>
      <c r="BE9" s="54">
        <f t="shared" si="15"/>
        <v>11599</v>
      </c>
      <c r="BF9" s="62"/>
      <c r="BG9" s="62"/>
      <c r="BH9" s="62"/>
      <c r="BI9" s="62"/>
      <c r="BJ9" s="62"/>
    </row>
    <row r="10" spans="1:62" ht="60" customHeight="1" x14ac:dyDescent="0.4">
      <c r="A10" s="40"/>
      <c r="B10" s="41">
        <v>16</v>
      </c>
      <c r="C10" s="42"/>
      <c r="D10" s="43" t="s">
        <v>94</v>
      </c>
      <c r="E10" s="40"/>
      <c r="F10" s="40"/>
      <c r="G10" s="40" t="s">
        <v>58</v>
      </c>
      <c r="H10" s="43" t="s">
        <v>95</v>
      </c>
      <c r="I10" s="43" t="s">
        <v>60</v>
      </c>
      <c r="J10" s="43" t="s">
        <v>61</v>
      </c>
      <c r="K10" s="43" t="s">
        <v>96</v>
      </c>
      <c r="L10" s="44" t="s">
        <v>63</v>
      </c>
      <c r="M10" s="40" t="s">
        <v>97</v>
      </c>
      <c r="N10" s="43" t="s">
        <v>83</v>
      </c>
      <c r="O10" s="40"/>
      <c r="P10" s="45" t="s">
        <v>98</v>
      </c>
      <c r="Q10" s="40"/>
      <c r="R10" s="40" t="s">
        <v>67</v>
      </c>
      <c r="S10" s="46">
        <f>'[1]Miya quote'!G14</f>
        <v>50.3</v>
      </c>
      <c r="T10" s="47">
        <v>7.8</v>
      </c>
      <c r="U10" s="48">
        <f t="shared" si="5"/>
        <v>6.4487179487179489</v>
      </c>
      <c r="V10" s="49">
        <v>6.45</v>
      </c>
      <c r="W10" s="12"/>
      <c r="X10" s="40" t="s">
        <v>68</v>
      </c>
      <c r="Y10" s="50">
        <v>44</v>
      </c>
      <c r="Z10" s="50">
        <v>41</v>
      </c>
      <c r="AA10" s="50">
        <v>23</v>
      </c>
      <c r="AB10" s="47">
        <v>5</v>
      </c>
      <c r="AC10" s="51">
        <v>2</v>
      </c>
      <c r="AD10" s="52">
        <f t="shared" si="6"/>
        <v>4.1492000000000001E-2</v>
      </c>
      <c r="AE10" s="53">
        <f t="shared" si="7"/>
        <v>3133.1340981394001</v>
      </c>
      <c r="AF10" s="40">
        <v>2250</v>
      </c>
      <c r="AG10" s="54">
        <f t="shared" si="8"/>
        <v>0.71813076923076935</v>
      </c>
      <c r="AH10" s="43" t="s">
        <v>69</v>
      </c>
      <c r="AI10" s="55">
        <v>0.32800000000000001</v>
      </c>
      <c r="AJ10" s="54">
        <f t="shared" si="16"/>
        <v>2.1156000000000001</v>
      </c>
      <c r="AK10" s="54">
        <f t="shared" si="0"/>
        <v>9.28373076923077</v>
      </c>
      <c r="AL10" s="55">
        <v>0</v>
      </c>
      <c r="AM10" s="54">
        <f t="shared" si="1"/>
        <v>0</v>
      </c>
      <c r="AN10" s="55">
        <v>0</v>
      </c>
      <c r="AO10" s="54">
        <f t="shared" si="2"/>
        <v>0</v>
      </c>
      <c r="AP10" s="55">
        <v>0</v>
      </c>
      <c r="AQ10" s="54">
        <f t="shared" si="17"/>
        <v>0</v>
      </c>
      <c r="AR10" s="40">
        <v>0</v>
      </c>
      <c r="AS10" s="55">
        <v>0</v>
      </c>
      <c r="AT10" s="54">
        <f t="shared" si="3"/>
        <v>0</v>
      </c>
      <c r="AU10" s="54">
        <f t="shared" si="9"/>
        <v>0</v>
      </c>
      <c r="AV10" s="54">
        <f t="shared" si="4"/>
        <v>9.28373076923077</v>
      </c>
      <c r="AW10" s="56">
        <f t="shared" si="10"/>
        <v>0.1567910291343533</v>
      </c>
      <c r="AX10" s="54">
        <f t="shared" si="11"/>
        <v>11.01</v>
      </c>
      <c r="AY10" s="57">
        <v>11.01</v>
      </c>
      <c r="AZ10" s="12">
        <v>19.989999999999998</v>
      </c>
      <c r="BA10" s="55">
        <f t="shared" ref="BA10:BA13" si="19">(AZ10-AY10)/AZ10</f>
        <v>0.44922461230615307</v>
      </c>
      <c r="BB10" s="58">
        <f t="shared" si="13"/>
        <v>0.44922461230615307</v>
      </c>
      <c r="BC10" s="64">
        <v>1000</v>
      </c>
      <c r="BD10" s="54">
        <f t="shared" si="14"/>
        <v>9283.7307692307695</v>
      </c>
      <c r="BE10" s="54">
        <f t="shared" si="15"/>
        <v>11010</v>
      </c>
      <c r="BF10" s="39">
        <v>11625566</v>
      </c>
    </row>
    <row r="11" spans="1:62" ht="60" customHeight="1" x14ac:dyDescent="0.4">
      <c r="A11" s="40"/>
      <c r="B11" s="41">
        <v>17</v>
      </c>
      <c r="C11" s="61"/>
      <c r="D11" s="43" t="s">
        <v>94</v>
      </c>
      <c r="E11" s="40"/>
      <c r="F11" s="40"/>
      <c r="G11" s="40" t="s">
        <v>58</v>
      </c>
      <c r="H11" s="43" t="s">
        <v>95</v>
      </c>
      <c r="I11" s="43" t="s">
        <v>60</v>
      </c>
      <c r="J11" s="43" t="s">
        <v>61</v>
      </c>
      <c r="K11" s="43" t="s">
        <v>96</v>
      </c>
      <c r="L11" s="44" t="s">
        <v>63</v>
      </c>
      <c r="M11" s="40" t="s">
        <v>89</v>
      </c>
      <c r="N11" s="43" t="s">
        <v>83</v>
      </c>
      <c r="O11" s="40"/>
      <c r="P11" s="45" t="s">
        <v>99</v>
      </c>
      <c r="Q11" s="40"/>
      <c r="R11" s="40" t="s">
        <v>67</v>
      </c>
      <c r="S11" s="46">
        <f>'[1]Miya quote'!G15</f>
        <v>65.7</v>
      </c>
      <c r="T11" s="47">
        <v>7.8</v>
      </c>
      <c r="U11" s="48">
        <f t="shared" si="5"/>
        <v>8.4230769230769234</v>
      </c>
      <c r="V11" s="49">
        <v>8.42</v>
      </c>
      <c r="W11" s="12"/>
      <c r="X11" s="40" t="s">
        <v>68</v>
      </c>
      <c r="Y11" s="50">
        <v>44</v>
      </c>
      <c r="Z11" s="50">
        <v>41</v>
      </c>
      <c r="AA11" s="50">
        <v>25</v>
      </c>
      <c r="AB11" s="47">
        <v>5</v>
      </c>
      <c r="AC11" s="51">
        <v>2</v>
      </c>
      <c r="AD11" s="52">
        <f t="shared" si="6"/>
        <v>4.5100000000000001E-2</v>
      </c>
      <c r="AE11" s="53">
        <f t="shared" si="7"/>
        <v>2882.4833702882484</v>
      </c>
      <c r="AF11" s="40">
        <v>2250</v>
      </c>
      <c r="AG11" s="54">
        <f t="shared" si="8"/>
        <v>0.78057692307692306</v>
      </c>
      <c r="AH11" s="43" t="s">
        <v>69</v>
      </c>
      <c r="AI11" s="55">
        <v>0.32800000000000001</v>
      </c>
      <c r="AJ11" s="54">
        <f t="shared" si="16"/>
        <v>2.7617600000000002</v>
      </c>
      <c r="AK11" s="54">
        <f t="shared" si="0"/>
        <v>11.962336923076924</v>
      </c>
      <c r="AL11" s="55">
        <v>0</v>
      </c>
      <c r="AM11" s="54">
        <f t="shared" si="1"/>
        <v>0</v>
      </c>
      <c r="AN11" s="55">
        <v>0</v>
      </c>
      <c r="AO11" s="54">
        <f t="shared" si="2"/>
        <v>0</v>
      </c>
      <c r="AP11" s="55">
        <v>0</v>
      </c>
      <c r="AQ11" s="54">
        <f t="shared" si="17"/>
        <v>0</v>
      </c>
      <c r="AR11" s="40">
        <v>0</v>
      </c>
      <c r="AS11" s="55">
        <v>0</v>
      </c>
      <c r="AT11" s="54">
        <f t="shared" si="3"/>
        <v>0</v>
      </c>
      <c r="AU11" s="54">
        <f t="shared" si="9"/>
        <v>0</v>
      </c>
      <c r="AV11" s="54">
        <f t="shared" si="4"/>
        <v>11.962336923076924</v>
      </c>
      <c r="AW11" s="56">
        <f t="shared" si="10"/>
        <v>0.16171430111584273</v>
      </c>
      <c r="AX11" s="54">
        <f t="shared" si="11"/>
        <v>14.27</v>
      </c>
      <c r="AY11" s="57">
        <v>14.27</v>
      </c>
      <c r="AZ11" s="12">
        <v>29.99</v>
      </c>
      <c r="BA11" s="55">
        <f t="shared" si="19"/>
        <v>0.52417472490830275</v>
      </c>
      <c r="BB11" s="58">
        <f t="shared" si="13"/>
        <v>0.52417472490830275</v>
      </c>
      <c r="BC11" s="59">
        <v>500</v>
      </c>
      <c r="BD11" s="54">
        <f t="shared" si="14"/>
        <v>5981.168461538462</v>
      </c>
      <c r="BE11" s="54">
        <f t="shared" si="15"/>
        <v>7135</v>
      </c>
      <c r="BF11" s="63"/>
    </row>
    <row r="12" spans="1:62" ht="60" customHeight="1" x14ac:dyDescent="0.4">
      <c r="A12" s="40"/>
      <c r="B12" s="41">
        <v>18</v>
      </c>
      <c r="C12" s="42"/>
      <c r="D12" s="43" t="s">
        <v>100</v>
      </c>
      <c r="E12" s="40"/>
      <c r="F12" s="40"/>
      <c r="G12" s="40" t="s">
        <v>58</v>
      </c>
      <c r="H12" s="43" t="s">
        <v>101</v>
      </c>
      <c r="I12" s="43" t="s">
        <v>60</v>
      </c>
      <c r="J12" s="43" t="s">
        <v>61</v>
      </c>
      <c r="K12" s="43" t="s">
        <v>62</v>
      </c>
      <c r="L12" s="44" t="s">
        <v>63</v>
      </c>
      <c r="M12" s="40" t="s">
        <v>102</v>
      </c>
      <c r="N12" s="43" t="s">
        <v>103</v>
      </c>
      <c r="O12" s="40"/>
      <c r="P12" s="45" t="s">
        <v>104</v>
      </c>
      <c r="Q12" s="40"/>
      <c r="R12" s="40" t="s">
        <v>67</v>
      </c>
      <c r="S12" s="46">
        <f>'[1]Miya quote'!G17</f>
        <v>47.3</v>
      </c>
      <c r="T12" s="47">
        <v>7.8</v>
      </c>
      <c r="U12" s="48">
        <f t="shared" si="5"/>
        <v>6.0641025641025639</v>
      </c>
      <c r="V12" s="49">
        <v>6.06</v>
      </c>
      <c r="W12" s="12"/>
      <c r="X12" s="40" t="s">
        <v>68</v>
      </c>
      <c r="Y12" s="50">
        <v>44</v>
      </c>
      <c r="Z12" s="50">
        <v>41</v>
      </c>
      <c r="AA12" s="50">
        <v>23</v>
      </c>
      <c r="AB12" s="47">
        <v>5</v>
      </c>
      <c r="AC12" s="51">
        <v>2</v>
      </c>
      <c r="AD12" s="52">
        <f t="shared" si="6"/>
        <v>4.1492000000000001E-2</v>
      </c>
      <c r="AE12" s="53">
        <f t="shared" si="7"/>
        <v>3133.1340981394001</v>
      </c>
      <c r="AF12" s="40">
        <v>2250</v>
      </c>
      <c r="AG12" s="54">
        <f t="shared" si="8"/>
        <v>0.71813076923076935</v>
      </c>
      <c r="AH12" s="43" t="s">
        <v>69</v>
      </c>
      <c r="AI12" s="55">
        <v>0.32800000000000001</v>
      </c>
      <c r="AJ12" s="54">
        <f t="shared" si="16"/>
        <v>1.9876799999999999</v>
      </c>
      <c r="AK12" s="54">
        <f t="shared" si="0"/>
        <v>8.7658107692307681</v>
      </c>
      <c r="AL12" s="55">
        <v>0</v>
      </c>
      <c r="AM12" s="54">
        <f t="shared" si="1"/>
        <v>0</v>
      </c>
      <c r="AN12" s="55">
        <v>0</v>
      </c>
      <c r="AO12" s="54">
        <f t="shared" si="2"/>
        <v>0</v>
      </c>
      <c r="AP12" s="55">
        <v>0</v>
      </c>
      <c r="AQ12" s="54">
        <f t="shared" si="17"/>
        <v>0</v>
      </c>
      <c r="AR12" s="40">
        <v>0</v>
      </c>
      <c r="AS12" s="55">
        <v>0</v>
      </c>
      <c r="AT12" s="54">
        <f t="shared" si="3"/>
        <v>0</v>
      </c>
      <c r="AU12" s="54">
        <f t="shared" si="9"/>
        <v>0</v>
      </c>
      <c r="AV12" s="54">
        <f t="shared" si="4"/>
        <v>8.7658107692307681</v>
      </c>
      <c r="AW12" s="56">
        <f t="shared" si="10"/>
        <v>0.17999899258832849</v>
      </c>
      <c r="AX12" s="54">
        <f t="shared" si="11"/>
        <v>10.69</v>
      </c>
      <c r="AY12" s="57">
        <v>10.69</v>
      </c>
      <c r="AZ12" s="12">
        <v>19.989999999999998</v>
      </c>
      <c r="BA12" s="55">
        <f t="shared" si="19"/>
        <v>0.46523261630815405</v>
      </c>
      <c r="BB12" s="58">
        <f t="shared" si="13"/>
        <v>0.46523261630815405</v>
      </c>
      <c r="BC12" s="64">
        <v>1000</v>
      </c>
      <c r="BD12" s="54">
        <f t="shared" si="14"/>
        <v>8765.8107692307676</v>
      </c>
      <c r="BE12" s="54">
        <f t="shared" si="15"/>
        <v>10690</v>
      </c>
      <c r="BF12" s="60"/>
    </row>
    <row r="13" spans="1:62" ht="60" customHeight="1" x14ac:dyDescent="0.35">
      <c r="A13" s="40"/>
      <c r="B13" s="41">
        <v>19</v>
      </c>
      <c r="C13" s="61"/>
      <c r="D13" s="43" t="s">
        <v>100</v>
      </c>
      <c r="E13" s="40"/>
      <c r="F13" s="40"/>
      <c r="G13" s="40" t="s">
        <v>58</v>
      </c>
      <c r="H13" s="43" t="s">
        <v>101</v>
      </c>
      <c r="I13" s="43" t="s">
        <v>60</v>
      </c>
      <c r="J13" s="43" t="s">
        <v>61</v>
      </c>
      <c r="K13" s="43" t="s">
        <v>62</v>
      </c>
      <c r="L13" s="44" t="s">
        <v>63</v>
      </c>
      <c r="M13" s="40" t="s">
        <v>64</v>
      </c>
      <c r="N13" s="43" t="s">
        <v>103</v>
      </c>
      <c r="O13" s="40"/>
      <c r="P13" s="45" t="s">
        <v>105</v>
      </c>
      <c r="Q13" s="40"/>
      <c r="R13" s="40" t="s">
        <v>67</v>
      </c>
      <c r="S13" s="46">
        <f>'[1]Miya quote'!G18</f>
        <v>60.7</v>
      </c>
      <c r="T13" s="47">
        <v>7.8</v>
      </c>
      <c r="U13" s="48">
        <f t="shared" si="5"/>
        <v>7.7820512820512828</v>
      </c>
      <c r="V13" s="49">
        <v>7.78</v>
      </c>
      <c r="W13" s="12"/>
      <c r="X13" s="40" t="s">
        <v>68</v>
      </c>
      <c r="Y13" s="50">
        <v>44</v>
      </c>
      <c r="Z13" s="50">
        <v>41</v>
      </c>
      <c r="AA13" s="50">
        <v>25</v>
      </c>
      <c r="AB13" s="47">
        <v>5</v>
      </c>
      <c r="AC13" s="51">
        <v>2</v>
      </c>
      <c r="AD13" s="52">
        <f t="shared" si="6"/>
        <v>4.5100000000000001E-2</v>
      </c>
      <c r="AE13" s="53">
        <f t="shared" si="7"/>
        <v>2882.4833702882484</v>
      </c>
      <c r="AF13" s="40">
        <v>2250</v>
      </c>
      <c r="AG13" s="54">
        <f t="shared" si="8"/>
        <v>0.78057692307692306</v>
      </c>
      <c r="AH13" s="43" t="s">
        <v>69</v>
      </c>
      <c r="AI13" s="55">
        <v>0.32800000000000001</v>
      </c>
      <c r="AJ13" s="54">
        <f t="shared" si="16"/>
        <v>2.5518400000000003</v>
      </c>
      <c r="AK13" s="54">
        <f t="shared" si="0"/>
        <v>11.112416923076923</v>
      </c>
      <c r="AL13" s="55">
        <v>0</v>
      </c>
      <c r="AM13" s="54">
        <f t="shared" si="1"/>
        <v>0</v>
      </c>
      <c r="AN13" s="55">
        <v>0</v>
      </c>
      <c r="AO13" s="54">
        <f t="shared" si="2"/>
        <v>0</v>
      </c>
      <c r="AP13" s="55">
        <v>0</v>
      </c>
      <c r="AQ13" s="54">
        <f t="shared" si="17"/>
        <v>0</v>
      </c>
      <c r="AR13" s="40">
        <v>0</v>
      </c>
      <c r="AS13" s="55">
        <v>0</v>
      </c>
      <c r="AT13" s="54">
        <f t="shared" si="3"/>
        <v>0</v>
      </c>
      <c r="AU13" s="54">
        <f t="shared" si="9"/>
        <v>0</v>
      </c>
      <c r="AV13" s="54">
        <f t="shared" si="4"/>
        <v>11.112416923076923</v>
      </c>
      <c r="AW13" s="56">
        <f t="shared" si="10"/>
        <v>0.19765942793668423</v>
      </c>
      <c r="AX13" s="54">
        <f t="shared" si="11"/>
        <v>13.85</v>
      </c>
      <c r="AY13" s="57">
        <v>13.85</v>
      </c>
      <c r="AZ13" s="12">
        <v>29.99</v>
      </c>
      <c r="BA13" s="55">
        <f t="shared" si="19"/>
        <v>0.53817939313104368</v>
      </c>
      <c r="BB13" s="58">
        <f t="shared" si="13"/>
        <v>0.53817939313104368</v>
      </c>
      <c r="BC13" s="59">
        <v>500</v>
      </c>
      <c r="BD13" s="54">
        <f t="shared" si="14"/>
        <v>5556.2084615384611</v>
      </c>
      <c r="BE13" s="54">
        <f t="shared" si="15"/>
        <v>6925</v>
      </c>
      <c r="BF13" s="62"/>
      <c r="BG13" s="62"/>
      <c r="BH13" s="62"/>
      <c r="BI13" s="62"/>
      <c r="BJ13" s="62"/>
    </row>
    <row r="14" spans="1:62" ht="80.150000000000006" customHeight="1" x14ac:dyDescent="0.4">
      <c r="A14" s="40"/>
      <c r="B14" s="41">
        <v>29</v>
      </c>
      <c r="C14" s="40"/>
      <c r="D14" s="40"/>
      <c r="E14" s="40"/>
      <c r="F14" s="40"/>
      <c r="G14" s="40" t="s">
        <v>58</v>
      </c>
      <c r="H14" s="43" t="s">
        <v>59</v>
      </c>
      <c r="I14" s="43" t="s">
        <v>60</v>
      </c>
      <c r="J14" s="43" t="s">
        <v>61</v>
      </c>
      <c r="K14" s="43" t="s">
        <v>79</v>
      </c>
      <c r="L14" s="44" t="s">
        <v>63</v>
      </c>
      <c r="M14" s="40" t="s">
        <v>102</v>
      </c>
      <c r="N14" s="43" t="s">
        <v>65</v>
      </c>
      <c r="O14" s="40"/>
      <c r="P14" s="45" t="s">
        <v>107</v>
      </c>
      <c r="Q14" s="40"/>
      <c r="R14" s="40" t="s">
        <v>67</v>
      </c>
      <c r="S14" s="46">
        <f>'[1]Miya quote'!G2</f>
        <v>47.3</v>
      </c>
      <c r="T14" s="47">
        <v>7.8</v>
      </c>
      <c r="U14" s="48">
        <f t="shared" si="5"/>
        <v>6.0641025641025639</v>
      </c>
      <c r="V14" s="49">
        <v>6.06</v>
      </c>
      <c r="W14" s="12"/>
      <c r="X14" s="40" t="s">
        <v>68</v>
      </c>
      <c r="Y14" s="50">
        <v>44</v>
      </c>
      <c r="Z14" s="50">
        <v>41</v>
      </c>
      <c r="AA14" s="50">
        <v>23</v>
      </c>
      <c r="AB14" s="47">
        <v>5</v>
      </c>
      <c r="AC14" s="51">
        <v>2</v>
      </c>
      <c r="AD14" s="52">
        <f t="shared" si="6"/>
        <v>4.1492000000000001E-2</v>
      </c>
      <c r="AE14" s="53">
        <f t="shared" si="7"/>
        <v>3133.1340981394001</v>
      </c>
      <c r="AF14" s="40">
        <v>2250</v>
      </c>
      <c r="AG14" s="54">
        <f t="shared" si="8"/>
        <v>0.71813076923076935</v>
      </c>
      <c r="AH14" s="43" t="s">
        <v>69</v>
      </c>
      <c r="AI14" s="55">
        <v>0.32800000000000001</v>
      </c>
      <c r="AJ14" s="54">
        <f t="shared" si="16"/>
        <v>1.9876799999999999</v>
      </c>
      <c r="AK14" s="54">
        <f t="shared" si="0"/>
        <v>8.7658107692307681</v>
      </c>
      <c r="AL14" s="55">
        <v>0</v>
      </c>
      <c r="AM14" s="54">
        <f t="shared" si="1"/>
        <v>0</v>
      </c>
      <c r="AN14" s="55">
        <v>0</v>
      </c>
      <c r="AO14" s="54">
        <f t="shared" si="2"/>
        <v>0</v>
      </c>
      <c r="AP14" s="55">
        <v>0</v>
      </c>
      <c r="AQ14" s="54">
        <f t="shared" si="17"/>
        <v>0</v>
      </c>
      <c r="AR14" s="40">
        <v>0</v>
      </c>
      <c r="AS14" s="55">
        <v>0</v>
      </c>
      <c r="AT14" s="54">
        <f t="shared" si="3"/>
        <v>0</v>
      </c>
      <c r="AU14" s="54">
        <f t="shared" si="9"/>
        <v>0</v>
      </c>
      <c r="AV14" s="54">
        <f t="shared" si="4"/>
        <v>8.7658107692307681</v>
      </c>
      <c r="AW14" s="56">
        <f t="shared" si="10"/>
        <v>0.17999899258832849</v>
      </c>
      <c r="AX14" s="54">
        <f t="shared" si="11"/>
        <v>10.69</v>
      </c>
      <c r="AY14" s="57">
        <v>10.69</v>
      </c>
      <c r="AZ14" s="12">
        <v>19.989999999999998</v>
      </c>
      <c r="BA14" s="55">
        <f t="shared" ref="BA14:BA17" si="20">(AZ14-AY14)/AZ14</f>
        <v>0.46523261630815405</v>
      </c>
      <c r="BB14" s="58">
        <f t="shared" si="13"/>
        <v>0.46523261630815405</v>
      </c>
      <c r="BC14" s="11">
        <v>750</v>
      </c>
      <c r="BD14" s="54">
        <f t="shared" si="14"/>
        <v>6574.3580769230757</v>
      </c>
      <c r="BE14" s="54">
        <f t="shared" si="15"/>
        <v>8017.5</v>
      </c>
      <c r="BF14" s="39">
        <v>11625626</v>
      </c>
    </row>
    <row r="15" spans="1:62" ht="80.150000000000006" customHeight="1" x14ac:dyDescent="0.4">
      <c r="A15" s="40"/>
      <c r="B15" s="41">
        <v>30</v>
      </c>
      <c r="C15" s="40"/>
      <c r="D15" s="40"/>
      <c r="E15" s="40"/>
      <c r="F15" s="40"/>
      <c r="G15" s="40" t="s">
        <v>58</v>
      </c>
      <c r="H15" s="43" t="s">
        <v>72</v>
      </c>
      <c r="I15" s="43" t="s">
        <v>60</v>
      </c>
      <c r="J15" s="43" t="s">
        <v>61</v>
      </c>
      <c r="K15" s="43" t="s">
        <v>73</v>
      </c>
      <c r="L15" s="44" t="s">
        <v>63</v>
      </c>
      <c r="M15" s="40" t="s">
        <v>106</v>
      </c>
      <c r="N15" s="43" t="s">
        <v>75</v>
      </c>
      <c r="O15" s="40"/>
      <c r="P15" s="45" t="s">
        <v>108</v>
      </c>
      <c r="Q15" s="40"/>
      <c r="R15" s="40" t="s">
        <v>67</v>
      </c>
      <c r="S15" s="46">
        <f>'[1]Miya quote'!G5</f>
        <v>50.5</v>
      </c>
      <c r="T15" s="47">
        <v>7.8</v>
      </c>
      <c r="U15" s="48">
        <f t="shared" si="5"/>
        <v>6.4743589743589745</v>
      </c>
      <c r="V15" s="49">
        <v>6.47</v>
      </c>
      <c r="W15" s="12"/>
      <c r="X15" s="40" t="s">
        <v>68</v>
      </c>
      <c r="Y15" s="50">
        <v>44</v>
      </c>
      <c r="Z15" s="50">
        <v>41</v>
      </c>
      <c r="AA15" s="50">
        <v>23</v>
      </c>
      <c r="AB15" s="47">
        <v>5</v>
      </c>
      <c r="AC15" s="51">
        <v>2</v>
      </c>
      <c r="AD15" s="52">
        <f t="shared" si="6"/>
        <v>4.1492000000000001E-2</v>
      </c>
      <c r="AE15" s="53">
        <f t="shared" si="7"/>
        <v>3133.1340981394001</v>
      </c>
      <c r="AF15" s="40">
        <v>2250</v>
      </c>
      <c r="AG15" s="54">
        <f t="shared" si="8"/>
        <v>0.71813076923076935</v>
      </c>
      <c r="AH15" s="43" t="s">
        <v>69</v>
      </c>
      <c r="AI15" s="55">
        <v>0.32800000000000001</v>
      </c>
      <c r="AJ15" s="54">
        <f t="shared" si="16"/>
        <v>2.12216</v>
      </c>
      <c r="AK15" s="54">
        <f t="shared" si="0"/>
        <v>9.3102907692307681</v>
      </c>
      <c r="AL15" s="55">
        <v>0</v>
      </c>
      <c r="AM15" s="54">
        <f t="shared" si="1"/>
        <v>0</v>
      </c>
      <c r="AN15" s="55">
        <v>0</v>
      </c>
      <c r="AO15" s="54">
        <f t="shared" si="2"/>
        <v>0</v>
      </c>
      <c r="AP15" s="55">
        <v>0</v>
      </c>
      <c r="AQ15" s="54">
        <f t="shared" si="17"/>
        <v>0</v>
      </c>
      <c r="AR15" s="40">
        <v>0</v>
      </c>
      <c r="AS15" s="55">
        <v>0</v>
      </c>
      <c r="AT15" s="54">
        <f t="shared" si="3"/>
        <v>0</v>
      </c>
      <c r="AU15" s="54">
        <f t="shared" si="9"/>
        <v>0</v>
      </c>
      <c r="AV15" s="54">
        <f t="shared" si="4"/>
        <v>9.3102907692307681</v>
      </c>
      <c r="AW15" s="56">
        <f t="shared" si="10"/>
        <v>0.204928200748867</v>
      </c>
      <c r="AX15" s="54">
        <f t="shared" si="11"/>
        <v>11.71</v>
      </c>
      <c r="AY15" s="57">
        <v>11.71</v>
      </c>
      <c r="AZ15" s="12">
        <v>22.99</v>
      </c>
      <c r="BA15" s="55">
        <f t="shared" si="20"/>
        <v>0.49064810787298818</v>
      </c>
      <c r="BB15" s="58">
        <f t="shared" si="13"/>
        <v>0.49064810787298818</v>
      </c>
      <c r="BC15" s="11">
        <v>750</v>
      </c>
      <c r="BD15" s="54">
        <f t="shared" si="14"/>
        <v>6982.7180769230763</v>
      </c>
      <c r="BE15" s="54">
        <f t="shared" si="15"/>
        <v>8782.5</v>
      </c>
      <c r="BF15" s="63"/>
      <c r="BG15" s="65"/>
    </row>
    <row r="16" spans="1:62" ht="80.150000000000006" customHeight="1" x14ac:dyDescent="0.4">
      <c r="A16" s="40"/>
      <c r="B16" s="41">
        <v>31</v>
      </c>
      <c r="C16" s="40"/>
      <c r="D16" s="40"/>
      <c r="E16" s="40"/>
      <c r="F16" s="40"/>
      <c r="G16" s="40" t="s">
        <v>58</v>
      </c>
      <c r="H16" s="43" t="s">
        <v>81</v>
      </c>
      <c r="I16" s="43" t="s">
        <v>60</v>
      </c>
      <c r="J16" s="43" t="s">
        <v>61</v>
      </c>
      <c r="K16" s="43" t="s">
        <v>109</v>
      </c>
      <c r="L16" s="44" t="s">
        <v>63</v>
      </c>
      <c r="M16" s="40" t="s">
        <v>106</v>
      </c>
      <c r="N16" s="43" t="s">
        <v>83</v>
      </c>
      <c r="O16" s="40"/>
      <c r="P16" s="45" t="s">
        <v>110</v>
      </c>
      <c r="Q16" s="40"/>
      <c r="R16" s="40" t="s">
        <v>67</v>
      </c>
      <c r="S16" s="46">
        <f>'[1]Miya quote'!G8</f>
        <v>51.5</v>
      </c>
      <c r="T16" s="47">
        <v>7.8</v>
      </c>
      <c r="U16" s="48">
        <f t="shared" si="5"/>
        <v>6.6025641025641031</v>
      </c>
      <c r="V16" s="49">
        <v>6.6</v>
      </c>
      <c r="W16" s="12"/>
      <c r="X16" s="40" t="s">
        <v>68</v>
      </c>
      <c r="Y16" s="50">
        <v>44</v>
      </c>
      <c r="Z16" s="50">
        <v>41</v>
      </c>
      <c r="AA16" s="50">
        <v>23</v>
      </c>
      <c r="AB16" s="47">
        <v>5</v>
      </c>
      <c r="AC16" s="51">
        <v>2</v>
      </c>
      <c r="AD16" s="52">
        <f t="shared" si="6"/>
        <v>4.1492000000000001E-2</v>
      </c>
      <c r="AE16" s="53">
        <f t="shared" si="7"/>
        <v>3133.1340981394001</v>
      </c>
      <c r="AF16" s="40">
        <v>2250</v>
      </c>
      <c r="AG16" s="54">
        <f t="shared" si="8"/>
        <v>0.71813076923076935</v>
      </c>
      <c r="AH16" s="43" t="s">
        <v>69</v>
      </c>
      <c r="AI16" s="55">
        <v>0.32800000000000001</v>
      </c>
      <c r="AJ16" s="54">
        <f t="shared" si="16"/>
        <v>2.1648000000000001</v>
      </c>
      <c r="AK16" s="54">
        <f t="shared" si="0"/>
        <v>9.4829307692307694</v>
      </c>
      <c r="AL16" s="55">
        <v>0</v>
      </c>
      <c r="AM16" s="54">
        <f t="shared" si="1"/>
        <v>0</v>
      </c>
      <c r="AN16" s="55">
        <v>0</v>
      </c>
      <c r="AO16" s="54">
        <f t="shared" si="2"/>
        <v>0</v>
      </c>
      <c r="AP16" s="55">
        <v>0</v>
      </c>
      <c r="AQ16" s="54">
        <f t="shared" si="17"/>
        <v>0</v>
      </c>
      <c r="AR16" s="40">
        <v>0</v>
      </c>
      <c r="AS16" s="55">
        <v>0</v>
      </c>
      <c r="AT16" s="54">
        <f t="shared" si="3"/>
        <v>0</v>
      </c>
      <c r="AU16" s="54">
        <f t="shared" si="9"/>
        <v>0</v>
      </c>
      <c r="AV16" s="54">
        <f t="shared" si="4"/>
        <v>9.4829307692307694</v>
      </c>
      <c r="AW16" s="56">
        <f t="shared" si="10"/>
        <v>0.19018524600932804</v>
      </c>
      <c r="AX16" s="54">
        <f t="shared" si="11"/>
        <v>11.71</v>
      </c>
      <c r="AY16" s="57">
        <v>11.71</v>
      </c>
      <c r="AZ16" s="12">
        <v>22.99</v>
      </c>
      <c r="BA16" s="55">
        <f t="shared" si="20"/>
        <v>0.49064810787298818</v>
      </c>
      <c r="BB16" s="58">
        <f t="shared" si="13"/>
        <v>0.49064810787298818</v>
      </c>
      <c r="BC16" s="11">
        <v>750</v>
      </c>
      <c r="BD16" s="54">
        <f t="shared" si="14"/>
        <v>7112.1980769230768</v>
      </c>
      <c r="BE16" s="54">
        <f t="shared" si="15"/>
        <v>8782.5</v>
      </c>
      <c r="BF16" s="60"/>
    </row>
    <row r="17" spans="1:62" ht="80.150000000000006" customHeight="1" x14ac:dyDescent="0.35">
      <c r="A17" s="40"/>
      <c r="B17" s="41">
        <v>32</v>
      </c>
      <c r="C17" s="40"/>
      <c r="D17" s="40"/>
      <c r="E17" s="40"/>
      <c r="F17" s="40"/>
      <c r="G17" s="40" t="s">
        <v>58</v>
      </c>
      <c r="H17" s="43" t="s">
        <v>87</v>
      </c>
      <c r="I17" s="43" t="s">
        <v>60</v>
      </c>
      <c r="J17" s="43" t="s">
        <v>61</v>
      </c>
      <c r="K17" s="43" t="s">
        <v>88</v>
      </c>
      <c r="L17" s="44" t="s">
        <v>63</v>
      </c>
      <c r="M17" s="40" t="s">
        <v>97</v>
      </c>
      <c r="N17" s="43" t="s">
        <v>90</v>
      </c>
      <c r="O17" s="40"/>
      <c r="P17" s="45" t="s">
        <v>111</v>
      </c>
      <c r="Q17" s="40"/>
      <c r="R17" s="40" t="s">
        <v>67</v>
      </c>
      <c r="S17" s="46">
        <f>'[1]Miya quote'!G11</f>
        <v>51.3</v>
      </c>
      <c r="T17" s="47">
        <v>7.8</v>
      </c>
      <c r="U17" s="48">
        <f t="shared" si="5"/>
        <v>6.5769230769230766</v>
      </c>
      <c r="V17" s="49">
        <v>6.58</v>
      </c>
      <c r="W17" s="12"/>
      <c r="X17" s="40" t="s">
        <v>68</v>
      </c>
      <c r="Y17" s="50">
        <v>44</v>
      </c>
      <c r="Z17" s="50">
        <v>41</v>
      </c>
      <c r="AA17" s="50">
        <v>23</v>
      </c>
      <c r="AB17" s="47">
        <v>5</v>
      </c>
      <c r="AC17" s="51">
        <v>2</v>
      </c>
      <c r="AD17" s="52">
        <f t="shared" si="6"/>
        <v>4.1492000000000001E-2</v>
      </c>
      <c r="AE17" s="53">
        <f t="shared" si="7"/>
        <v>3133.1340981394001</v>
      </c>
      <c r="AF17" s="40">
        <v>2250</v>
      </c>
      <c r="AG17" s="54">
        <f t="shared" si="8"/>
        <v>0.71813076923076935</v>
      </c>
      <c r="AH17" s="43" t="s">
        <v>69</v>
      </c>
      <c r="AI17" s="55">
        <v>0.32800000000000001</v>
      </c>
      <c r="AJ17" s="54">
        <f t="shared" si="16"/>
        <v>2.1582400000000002</v>
      </c>
      <c r="AK17" s="54">
        <f t="shared" si="0"/>
        <v>9.4563707692307695</v>
      </c>
      <c r="AL17" s="55">
        <v>0</v>
      </c>
      <c r="AM17" s="54">
        <f t="shared" si="1"/>
        <v>0</v>
      </c>
      <c r="AN17" s="55">
        <v>0</v>
      </c>
      <c r="AO17" s="54">
        <f t="shared" si="2"/>
        <v>0</v>
      </c>
      <c r="AP17" s="55">
        <v>0</v>
      </c>
      <c r="AQ17" s="54">
        <f t="shared" si="17"/>
        <v>0</v>
      </c>
      <c r="AR17" s="40">
        <v>0</v>
      </c>
      <c r="AS17" s="55">
        <v>0</v>
      </c>
      <c r="AT17" s="54">
        <f t="shared" si="3"/>
        <v>0</v>
      </c>
      <c r="AU17" s="54">
        <f t="shared" si="9"/>
        <v>0</v>
      </c>
      <c r="AV17" s="54">
        <f t="shared" si="4"/>
        <v>9.4563707692307695</v>
      </c>
      <c r="AW17" s="56">
        <f t="shared" si="10"/>
        <v>0.14111073848948505</v>
      </c>
      <c r="AX17" s="54">
        <f t="shared" si="11"/>
        <v>11.01</v>
      </c>
      <c r="AY17" s="57">
        <v>11.01</v>
      </c>
      <c r="AZ17" s="12">
        <v>19.989999999999998</v>
      </c>
      <c r="BA17" s="55">
        <f t="shared" si="20"/>
        <v>0.44922461230615307</v>
      </c>
      <c r="BB17" s="58">
        <f t="shared" si="13"/>
        <v>0.44922461230615307</v>
      </c>
      <c r="BC17" s="11">
        <v>750</v>
      </c>
      <c r="BD17" s="54">
        <f t="shared" si="14"/>
        <v>7092.2780769230767</v>
      </c>
      <c r="BE17" s="54">
        <f t="shared" si="15"/>
        <v>8257.5</v>
      </c>
      <c r="BF17" s="62"/>
      <c r="BG17" s="62"/>
      <c r="BH17" s="62"/>
      <c r="BI17" s="62"/>
      <c r="BJ17" s="62"/>
    </row>
  </sheetData>
  <sheetProtection insertRows="0" deleteRows="0" sort="0"/>
  <protectedRanges>
    <protectedRange sqref="M18:BC241 C14:K17 AQ2:AW5 C2:K5 Q2:AG17 BC2:BC17 C6:K9 BA2:BA17 AP3:AP5 AJ2:AO5 M2:O17 B2:B17 C10:K13 AJ6:AW17 B18:K241" name="Range1"/>
    <protectedRange sqref="AX2:AX17" name="Range1_1"/>
    <protectedRange sqref="L2:L244" name="Range1_3"/>
    <protectedRange sqref="AH2:AI2" name="Range1_4"/>
    <protectedRange sqref="AH3:AI5" name="Range1_5"/>
    <protectedRange sqref="AH6:AI9" name="Range1_7"/>
    <protectedRange sqref="AH10:AI13" name="Range1_8"/>
    <protectedRange sqref="AH14:AI17" name="Range1_11"/>
    <protectedRange sqref="AZ2:AZ3" name="Range1_12"/>
    <protectedRange sqref="AZ4:AZ5" name="Range1_13"/>
    <protectedRange sqref="AZ6:AZ7" name="Range1_15"/>
    <protectedRange sqref="AZ8:AZ9 AZ11 AZ13" name="Range1_16"/>
    <protectedRange sqref="AZ10 AZ12 AZ14 AZ17" name="Range1_17"/>
    <protectedRange sqref="AZ15" name="Range1_18"/>
    <protectedRange sqref="AZ16" name="Range1_19"/>
    <protectedRange sqref="P2:P5 P6:P9 P10:P13 P14:P17" name="Range1_57_1_1_1_1_1_1"/>
  </protectedRanges>
  <mergeCells count="10">
    <mergeCell ref="BF17:BJ17"/>
    <mergeCell ref="C8:C9"/>
    <mergeCell ref="BF9:BJ9"/>
    <mergeCell ref="C10:C11"/>
    <mergeCell ref="C12:C13"/>
    <mergeCell ref="BF13:BJ13"/>
    <mergeCell ref="C4:C5"/>
    <mergeCell ref="BF4:BJ4"/>
    <mergeCell ref="C6:C7"/>
    <mergeCell ref="C2:C3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2026-02-24T12:14:56Z</dcterms:created>
  <dcterms:modified xsi:type="dcterms:W3CDTF">2026-02-24T12:17:33Z</dcterms:modified>
</cp:coreProperties>
</file>