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ValueSelect" sheetId="4" r:id="rId2"/>
    <sheet name="DI-rollout" sheetId="7" r:id="rId3"/>
    <sheet name="Data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 localSheetId="2">#REF!</definedName>
    <definedName name="_cat82">#REF!</definedName>
    <definedName name="_xlnm._FilterDatabase" localSheetId="3" hidden="1">Data!$B$1:$S$14</definedName>
    <definedName name="_xlnm._FilterDatabase" localSheetId="1" hidden="1">ValueSelect!$D$1:$K$296</definedName>
    <definedName name="A">#REF!</definedName>
    <definedName name="AIM" localSheetId="2">#REF!</definedName>
    <definedName name="AIM">#REF!</definedName>
    <definedName name="Artwork">#REF!</definedName>
    <definedName name="ATTR" localSheetId="2">'[1]PT TABLE'!$B$2:$F$2</definedName>
    <definedName name="ATTR">'[2]PT TABLE'!$B$2:$F$2</definedName>
    <definedName name="b" localSheetId="2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 localSheetId="2">#REF!</definedName>
    <definedName name="bm">#REF!</definedName>
    <definedName name="brown" localSheetId="2">#REF!</definedName>
    <definedName name="brown">#REF!</definedName>
    <definedName name="CATEGORY">[3]Sheet1!$DW$2:$DW$3</definedName>
    <definedName name="CH" localSheetId="2">'[1]COMMON ATTR'!$C$4:$C$249</definedName>
    <definedName name="CH">'[2]COMMON ATTR'!$C$4:$C$249</definedName>
    <definedName name="colour">#REF!</definedName>
    <definedName name="COLUMN" localSheetId="2">'[1]PT TABLE'!$A$2</definedName>
    <definedName name="COLUMN">'[2]PT TABLE'!$A$2</definedName>
    <definedName name="Commitment" localSheetId="2">#REF!</definedName>
    <definedName name="Commitment">#REF!</definedName>
    <definedName name="CON">'[4]317-TOP'!#REF!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 localSheetId="2">#REF!</definedName>
    <definedName name="dumb">#REF!</definedName>
    <definedName name="Duvet_Covers">#REF!</definedName>
    <definedName name="Electrics">#REF!</definedName>
    <definedName name="feed" localSheetId="2">#REF!</definedName>
    <definedName name="feed">#REF!</definedName>
    <definedName name="foam">[3]Sheet1!$EC$2:$EC$3</definedName>
    <definedName name="Gold1" localSheetId="2">#REF!</definedName>
    <definedName name="Gold1">#REF!</definedName>
    <definedName name="h" localSheetId="2">#REF!</definedName>
    <definedName name="h">#REF!</definedName>
    <definedName name="HBC">'[5]Spec Sheet'!#REF!</definedName>
    <definedName name="help" localSheetId="2">#REF!</definedName>
    <definedName name="help">#REF!</definedName>
    <definedName name="here" localSheetId="2">#REF!</definedName>
    <definedName name="here">#REF!</definedName>
    <definedName name="Home_Décor">#REF!</definedName>
    <definedName name="Home_Décor.">#REF!</definedName>
    <definedName name="i" localSheetId="2">'[6] Projected 2006 VS. 2005'!#REF!</definedName>
    <definedName name="i">'[7] Projected 2006 VS. 2005'!#REF!</definedName>
    <definedName name="IAN" localSheetId="2">'[8]FLASH WK 23'!$F$1:$AJ$65536</definedName>
    <definedName name="IAN">'[9]FLASH WK 23'!$F$1:$AJ$65536</definedName>
    <definedName name="ItemInfoList" localSheetId="2">#REF!</definedName>
    <definedName name="ItemInfoList">#REF!</definedName>
    <definedName name="ItemList" localSheetId="2">#REF!</definedName>
    <definedName name="ItemList">#REF!</definedName>
    <definedName name="katie" localSheetId="2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[10]Sheet1!$A$2</definedName>
    <definedName name="M">[3]Sheet1!$EA$2:$EA$3</definedName>
    <definedName name="madeline" localSheetId="2">#REF!</definedName>
    <definedName name="madeline">#REF!</definedName>
    <definedName name="mal" localSheetId="2">#REF!</definedName>
    <definedName name="mal">#REF!</definedName>
    <definedName name="malpass" localSheetId="2">#REF!</definedName>
    <definedName name="malpass">#REF!</definedName>
    <definedName name="mason" localSheetId="2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 localSheetId="2">#REF!</definedName>
    <definedName name="mia">#REF!</definedName>
    <definedName name="mm" localSheetId="2">#REF!</definedName>
    <definedName name="mm">#REF!</definedName>
    <definedName name="mn" localSheetId="2">#REF!</definedName>
    <definedName name="mn">#REF!</definedName>
    <definedName name="Non_Down_Comforters_Full_Queen_King">#REF!</definedName>
    <definedName name="Non_Down_Comforters_Twin">#REF!</definedName>
    <definedName name="ok" localSheetId="2">[11]Sheet1!$A$1:$C$65536</definedName>
    <definedName name="ok">[12]Sheet1!$A$1:$C$65536</definedName>
    <definedName name="one" localSheetId="2">#REF!</definedName>
    <definedName name="one">#REF!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L" localSheetId="2">'[13]UNIQUE ATTR 2'!#REF!</definedName>
    <definedName name="PL">'[14]UNIQUE ATTR 2'!#REF!</definedName>
    <definedName name="PORT_IFF" localSheetId="2">[15]a!$A$10:$B$35</definedName>
    <definedName name="PORT_IFF">[16]a!$A$10:$B$35</definedName>
    <definedName name="_xlnm.Print_Area">#REF!</definedName>
    <definedName name="PRINT_AREA_MI">#REF!</definedName>
    <definedName name="Prints">#REF!</definedName>
    <definedName name="PT" localSheetId="2">'[1]PT TABLE'!$A$4:$A$42</definedName>
    <definedName name="PT">'[2]PT TABLE'!$A$4:$A$42</definedName>
    <definedName name="PW" localSheetId="2">'[13]UNIQUE ATTR 2'!#REF!</definedName>
    <definedName name="PW">'[14]UNIQUE ATTR 2'!#REF!</definedName>
    <definedName name="Quilts">#REF!</definedName>
    <definedName name="RN" localSheetId="2">'[1]RN_Item Disposition'!$A$12:$A$81</definedName>
    <definedName name="RN">'[2]RN_Item Disposition'!$A$12:$A$81</definedName>
    <definedName name="ROW" localSheetId="2">'[1]PT TABLE'!$A$1</definedName>
    <definedName name="ROW">'[2]PT TABLE'!$A$1</definedName>
    <definedName name="sbm" localSheetId="2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 localSheetId="2">#REF!</definedName>
    <definedName name="SKU_ID">#REF!</definedName>
    <definedName name="Slipcovers_Chair_Pads">#REF!</definedName>
    <definedName name="Slipcovers_Chair_Pads.">#REF!</definedName>
    <definedName name="SUB" localSheetId="2">#REF!</definedName>
    <definedName name="SUB">#REF!</definedName>
    <definedName name="subcat" localSheetId="2">#REF!</definedName>
    <definedName name="subcat">#REF!</definedName>
    <definedName name="suzi" localSheetId="2">[17]Sheet3!$A:$IV</definedName>
    <definedName name="suzi">[18]Sheet3!$A:$IV</definedName>
    <definedName name="suzie" localSheetId="2">#REF!</definedName>
    <definedName name="suzie">#REF!</definedName>
    <definedName name="t" localSheetId="2">#REF!</definedName>
    <definedName name="t">#REF!</definedName>
    <definedName name="three" localSheetId="2">[17]Sheet3!$A:$IV</definedName>
    <definedName name="three">[18]Sheet3!$A:$IV</definedName>
    <definedName name="TOTAL" localSheetId="2">#REF!</definedName>
    <definedName name="TOTAL">#REF!</definedName>
    <definedName name="totals" localSheetId="2">#REF!</definedName>
    <definedName name="totals">#REF!</definedName>
    <definedName name="Towels_Bath_Sheets">#REF!</definedName>
    <definedName name="toys" localSheetId="2">#REF!</definedName>
    <definedName name="toys">#REF!</definedName>
    <definedName name="two" localSheetId="2">[17]Sheet2!$A:$IV</definedName>
    <definedName name="two">[18]Sheet2!$A:$IV</definedName>
    <definedName name="UNIT">[3]Sheet1!$EF$2:$EF$3</definedName>
    <definedName name="upc" localSheetId="2">#REF!</definedName>
    <definedName name="upc">#REF!</definedName>
    <definedName name="WD" localSheetId="2">'[13]UNIQUE ATTR 2'!#REF!</definedName>
    <definedName name="WD">'[14]UNIQUE ATTR 2'!#REF!</definedName>
    <definedName name="wer" localSheetId="2">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 localSheetId="2">#REF!</definedName>
    <definedName name="y">#REF!</definedName>
    <definedName name="z" localSheetId="2">#REF!</definedName>
    <definedName name="z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5" i="7" l="1"/>
  <c r="AL45" i="7"/>
  <c r="AJ45" i="7"/>
  <c r="AH45" i="7"/>
  <c r="AF45" i="7"/>
  <c r="AE45" i="7"/>
  <c r="AD45" i="7"/>
  <c r="AB45" i="7"/>
  <c r="AA45" i="7"/>
  <c r="Z45" i="7"/>
  <c r="Y45" i="7"/>
  <c r="X45" i="7"/>
  <c r="W45" i="7"/>
  <c r="S45" i="7"/>
  <c r="R45" i="7"/>
  <c r="H45" i="7"/>
  <c r="AH44" i="7"/>
  <c r="AG44" i="7"/>
  <c r="H44" i="7"/>
  <c r="AM43" i="7"/>
  <c r="AL43" i="7"/>
  <c r="AJ43" i="7"/>
  <c r="AH43" i="7"/>
  <c r="AF43" i="7"/>
  <c r="AE43" i="7"/>
  <c r="AD43" i="7"/>
  <c r="AB43" i="7"/>
  <c r="AA43" i="7"/>
  <c r="Z43" i="7"/>
  <c r="Y43" i="7"/>
  <c r="X43" i="7"/>
  <c r="W43" i="7"/>
  <c r="S43" i="7"/>
  <c r="R43" i="7"/>
  <c r="H43" i="7"/>
  <c r="AH42" i="7"/>
  <c r="AG42" i="7"/>
  <c r="AM41" i="7"/>
  <c r="AL41" i="7"/>
  <c r="AJ41" i="7"/>
  <c r="AH41" i="7"/>
  <c r="AF41" i="7"/>
  <c r="AE41" i="7"/>
  <c r="AD41" i="7"/>
  <c r="AB41" i="7"/>
  <c r="AA41" i="7"/>
  <c r="Z41" i="7"/>
  <c r="Y41" i="7"/>
  <c r="X41" i="7"/>
  <c r="W41" i="7"/>
  <c r="S41" i="7"/>
  <c r="R41" i="7"/>
  <c r="H41" i="7"/>
  <c r="AH40" i="7"/>
  <c r="AM39" i="7"/>
  <c r="AL39" i="7"/>
  <c r="AJ39" i="7"/>
  <c r="AH39" i="7"/>
  <c r="AF39" i="7"/>
  <c r="AE39" i="7"/>
  <c r="AD39" i="7"/>
  <c r="AB39" i="7"/>
  <c r="AA39" i="7"/>
  <c r="Z39" i="7"/>
  <c r="Y39" i="7"/>
  <c r="X39" i="7"/>
  <c r="W39" i="7"/>
  <c r="S39" i="7"/>
  <c r="R39" i="7"/>
  <c r="H39" i="7"/>
  <c r="AH38" i="7"/>
  <c r="AM36" i="7"/>
  <c r="AL36" i="7"/>
  <c r="AJ36" i="7"/>
  <c r="AF36" i="7"/>
  <c r="AE36" i="7"/>
  <c r="AD36" i="7"/>
  <c r="AB36" i="7"/>
  <c r="AA36" i="7"/>
  <c r="Z36" i="7"/>
  <c r="Y36" i="7"/>
  <c r="X36" i="7"/>
  <c r="S36" i="7"/>
  <c r="R36" i="7"/>
  <c r="H36" i="7"/>
  <c r="AM35" i="7"/>
  <c r="AL35" i="7"/>
  <c r="AJ35" i="7"/>
  <c r="AF35" i="7"/>
  <c r="AE35" i="7"/>
  <c r="AD35" i="7"/>
  <c r="AB35" i="7"/>
  <c r="AA35" i="7"/>
  <c r="Z35" i="7"/>
  <c r="Y35" i="7"/>
  <c r="X35" i="7"/>
  <c r="S35" i="7"/>
  <c r="R35" i="7"/>
  <c r="H35" i="7"/>
  <c r="AM33" i="7"/>
  <c r="AL33" i="7"/>
  <c r="AF33" i="7"/>
  <c r="AM32" i="7"/>
  <c r="AL32" i="7"/>
  <c r="AJ32" i="7"/>
  <c r="AF32" i="7"/>
  <c r="AE32" i="7"/>
  <c r="AD32" i="7"/>
  <c r="AB32" i="7"/>
  <c r="AA32" i="7"/>
  <c r="Z32" i="7"/>
  <c r="Y32" i="7"/>
  <c r="X32" i="7"/>
  <c r="S32" i="7"/>
  <c r="R32" i="7"/>
  <c r="H32" i="7"/>
  <c r="AM31" i="7"/>
  <c r="AL31" i="7"/>
  <c r="AK31" i="7"/>
  <c r="AJ31" i="7"/>
  <c r="AF31" i="7"/>
  <c r="AE31" i="7"/>
  <c r="AD31" i="7"/>
  <c r="AB31" i="7"/>
  <c r="AA31" i="7"/>
  <c r="Z31" i="7"/>
  <c r="Y31" i="7"/>
  <c r="X31" i="7"/>
  <c r="S31" i="7"/>
  <c r="R31" i="7"/>
  <c r="AM29" i="7"/>
  <c r="AL29" i="7"/>
  <c r="AF29" i="7"/>
  <c r="AM28" i="7"/>
  <c r="AL28" i="7"/>
  <c r="AJ28" i="7"/>
  <c r="AF28" i="7"/>
  <c r="AE28" i="7"/>
  <c r="AD28" i="7"/>
  <c r="AB28" i="7"/>
  <c r="AA28" i="7"/>
  <c r="Z28" i="7"/>
  <c r="Y28" i="7"/>
  <c r="X28" i="7"/>
  <c r="S28" i="7"/>
  <c r="R28" i="7"/>
  <c r="AM27" i="7"/>
  <c r="AL27" i="7"/>
  <c r="AJ27" i="7"/>
  <c r="AF27" i="7"/>
  <c r="AE27" i="7"/>
  <c r="AD27" i="7"/>
  <c r="AB27" i="7"/>
  <c r="AA27" i="7"/>
  <c r="Z27" i="7"/>
  <c r="Y27" i="7"/>
  <c r="X27" i="7"/>
  <c r="S27" i="7"/>
  <c r="R27" i="7"/>
  <c r="AM25" i="7"/>
  <c r="AL25" i="7"/>
  <c r="AF25" i="7"/>
  <c r="AM24" i="7"/>
  <c r="AL24" i="7"/>
  <c r="AK24" i="7"/>
  <c r="AJ24" i="7"/>
  <c r="AF24" i="7"/>
  <c r="AE24" i="7"/>
  <c r="AD24" i="7"/>
  <c r="AB24" i="7"/>
  <c r="AA24" i="7"/>
  <c r="Z24" i="7"/>
  <c r="Y24" i="7"/>
  <c r="X24" i="7"/>
  <c r="S24" i="7"/>
  <c r="R24" i="7"/>
  <c r="H24" i="7"/>
  <c r="AM23" i="7"/>
  <c r="AL23" i="7"/>
  <c r="AK23" i="7"/>
  <c r="AJ23" i="7"/>
  <c r="AF23" i="7"/>
  <c r="AE23" i="7"/>
  <c r="AD23" i="7"/>
  <c r="AB23" i="7"/>
  <c r="AA23" i="7"/>
  <c r="Z23" i="7"/>
  <c r="Y23" i="7"/>
  <c r="X23" i="7"/>
  <c r="S23" i="7"/>
  <c r="R23" i="7"/>
  <c r="H23" i="7"/>
  <c r="AM21" i="7"/>
  <c r="AL21" i="7"/>
  <c r="AF21" i="7"/>
  <c r="AM20" i="7"/>
  <c r="AL20" i="7"/>
  <c r="AK20" i="7"/>
  <c r="AJ20" i="7"/>
  <c r="AH20" i="7"/>
  <c r="AF20" i="7"/>
  <c r="AE20" i="7"/>
  <c r="AD20" i="7"/>
  <c r="AB20" i="7"/>
  <c r="AA20" i="7"/>
  <c r="Z20" i="7"/>
  <c r="Y20" i="7"/>
  <c r="X20" i="7"/>
  <c r="S20" i="7"/>
  <c r="R20" i="7"/>
  <c r="H20" i="7"/>
  <c r="AM19" i="7"/>
  <c r="AL19" i="7"/>
  <c r="AK19" i="7"/>
  <c r="AJ19" i="7"/>
  <c r="AH19" i="7"/>
  <c r="AF19" i="7"/>
  <c r="AE19" i="7"/>
  <c r="AD19" i="7"/>
  <c r="AB19" i="7"/>
  <c r="AA19" i="7"/>
  <c r="Z19" i="7"/>
  <c r="Y19" i="7"/>
  <c r="X19" i="7"/>
  <c r="S19" i="7"/>
  <c r="R19" i="7"/>
  <c r="H19" i="7"/>
  <c r="AM16" i="7"/>
  <c r="AL16" i="7"/>
  <c r="AF16" i="7"/>
  <c r="AM15" i="7"/>
  <c r="AL15" i="7"/>
  <c r="AK15" i="7"/>
  <c r="AJ15" i="7"/>
  <c r="AH15" i="7"/>
  <c r="AF15" i="7"/>
  <c r="AE15" i="7"/>
  <c r="AD15" i="7"/>
  <c r="AB15" i="7"/>
  <c r="AA15" i="7"/>
  <c r="Z15" i="7"/>
  <c r="Y15" i="7"/>
  <c r="X15" i="7"/>
  <c r="S15" i="7"/>
  <c r="R15" i="7"/>
  <c r="AM12" i="7"/>
  <c r="AL12" i="7"/>
  <c r="AK12" i="7"/>
  <c r="AJ12" i="7"/>
  <c r="AH12" i="7"/>
  <c r="AF12" i="7"/>
  <c r="AE12" i="7"/>
  <c r="AD12" i="7"/>
  <c r="AB12" i="7"/>
  <c r="AA12" i="7"/>
  <c r="Z12" i="7"/>
  <c r="Y12" i="7"/>
  <c r="X12" i="7"/>
  <c r="S12" i="7"/>
  <c r="R12" i="7"/>
  <c r="I6" i="7"/>
  <c r="BF2" i="5"/>
  <c r="BI2" i="5" s="1"/>
  <c r="BA2" i="5"/>
  <c r="AD2" i="5"/>
  <c r="AF2" i="5" s="1"/>
  <c r="AH2" i="5" s="1"/>
  <c r="S2" i="5"/>
  <c r="AN2" i="5" l="1"/>
  <c r="AX2" i="5"/>
  <c r="AP2" i="5"/>
  <c r="BH2" i="5"/>
  <c r="AU2" i="5"/>
  <c r="BN2" i="5"/>
  <c r="AR2" i="5"/>
  <c r="AK2" i="5"/>
  <c r="AL2" i="5" s="1"/>
  <c r="BB2" i="5" l="1"/>
  <c r="BC2" i="5" s="1"/>
  <c r="BM2" i="5" s="1"/>
  <c r="BD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comments2.xml><?xml version="1.0" encoding="utf-8"?>
<comments xmlns="http://schemas.openxmlformats.org/spreadsheetml/2006/main">
  <authors>
    <author>Heather Chen</author>
  </authors>
  <commentList>
    <comment ref="Z10" authorId="0" shapeId="0">
      <text>
        <r>
          <rPr>
            <b/>
            <sz val="9"/>
            <rFont val="Tahoma"/>
            <family val="2"/>
          </rPr>
          <t>Heather Chen:</t>
        </r>
        <r>
          <rPr>
            <sz val="9"/>
            <rFont val="Tahoma"/>
            <family val="2"/>
          </rPr>
          <t xml:space="preserve">
$0.29 per SKU x 8200 doors</t>
        </r>
      </text>
    </comment>
    <comment ref="AA10" authorId="0" shapeId="0">
      <text>
        <r>
          <rPr>
            <b/>
            <sz val="9"/>
            <rFont val="Tahoma"/>
            <family val="2"/>
          </rPr>
          <t>Heather Chen:</t>
        </r>
        <r>
          <rPr>
            <sz val="9"/>
            <rFont val="Tahoma"/>
            <family val="2"/>
          </rPr>
          <t xml:space="preserve">
$0.29 per SKU x 8200 doors</t>
        </r>
      </text>
    </comment>
  </commentList>
</comments>
</file>

<file path=xl/sharedStrings.xml><?xml version="1.0" encoding="utf-8"?>
<sst xmlns="http://schemas.openxmlformats.org/spreadsheetml/2006/main" count="1041" uniqueCount="888">
  <si>
    <t xml:space="preserve"> </t>
  </si>
  <si>
    <t>Division</t>
  </si>
  <si>
    <t>Bath</t>
  </si>
  <si>
    <t>Order Type</t>
  </si>
  <si>
    <t>Non-Replenishment</t>
  </si>
  <si>
    <t>PDPM</t>
  </si>
  <si>
    <t>Sammi Xu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</si>
  <si>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</si>
  <si>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</si>
  <si>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</si>
  <si>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</si>
  <si>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</si>
  <si>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</si>
  <si>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</si>
  <si>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</si>
  <si>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Customer</t>
  </si>
  <si>
    <t>TAR HEEL (FAMILY DOLL-DI)</t>
  </si>
  <si>
    <t>Order Process</t>
  </si>
  <si>
    <t>Direct Import</t>
  </si>
  <si>
    <t>UCCPM</t>
  </si>
  <si>
    <t>Jennifer Tung</t>
  </si>
  <si>
    <t>Rollout/Replenishment</t>
  </si>
  <si>
    <t>FOB CA Price Quote</t>
  </si>
  <si>
    <t>FOB GA Price Quote</t>
  </si>
  <si>
    <t>FOB CA/GA Price Quote</t>
  </si>
  <si>
    <t>Master Customer</t>
  </si>
  <si>
    <t>Family Dollar</t>
  </si>
  <si>
    <t>Year</t>
  </si>
  <si>
    <t>Ship To Location</t>
  </si>
  <si>
    <t>Consolidator</t>
  </si>
  <si>
    <t>Responsible Party</t>
  </si>
  <si>
    <t>PM</t>
  </si>
  <si>
    <t>Brand</t>
  </si>
  <si>
    <t>Inspire by Intelligent Design</t>
  </si>
  <si>
    <t>Season</t>
  </si>
  <si>
    <t>Country of Origin</t>
  </si>
  <si>
    <t>Pakistan</t>
  </si>
  <si>
    <t>Factory Control</t>
  </si>
  <si>
    <t>Yes</t>
  </si>
  <si>
    <t>Domestic: Port</t>
  </si>
  <si>
    <t>Domestic: Warehouse</t>
  </si>
  <si>
    <t>Drop-Ship</t>
  </si>
  <si>
    <t>Licensor</t>
  </si>
  <si>
    <t>Bath Towel</t>
  </si>
  <si>
    <t>Overseas Production Team</t>
  </si>
  <si>
    <t>STAR</t>
  </si>
  <si>
    <t>Vendor Name</t>
  </si>
  <si>
    <t>AL KARAM TOWEL INDUSTRIES PVT. LTD.</t>
  </si>
  <si>
    <t>Customer DC</t>
  </si>
  <si>
    <t>WOD</t>
  </si>
  <si>
    <t>SAV</t>
  </si>
  <si>
    <t>Tech Code</t>
  </si>
  <si>
    <t>Est. Total Sales</t>
  </si>
  <si>
    <t>Karachi,Pakistan</t>
  </si>
  <si>
    <t>For Ecom</t>
  </si>
  <si>
    <t>No</t>
  </si>
  <si>
    <t>Small: &lt; 100K</t>
  </si>
  <si>
    <t>Program Commit Date</t>
  </si>
  <si>
    <t>2025 BATH DI</t>
  </si>
  <si>
    <t>Customer Exclusive</t>
  </si>
  <si>
    <t>Freight</t>
  </si>
  <si>
    <t>Duty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</si>
  <si>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</si>
  <si>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</si>
  <si>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</si>
  <si>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</si>
  <si>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</si>
  <si>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</si>
  <si>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</si>
  <si>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</si>
  <si>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</si>
  <si>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</si>
  <si>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</si>
  <si>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</si>
  <si>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</si>
  <si>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</si>
  <si>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</si>
  <si>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</si>
  <si>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</si>
  <si>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</si>
  <si>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</si>
  <si>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</si>
  <si>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</si>
  <si>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</si>
  <si>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</si>
  <si>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</si>
  <si>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</si>
  <si>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</si>
  <si>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</si>
  <si>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</si>
  <si>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</si>
  <si>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</si>
  <si>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</si>
  <si>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</si>
  <si>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</si>
  <si>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</si>
  <si>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</si>
  <si>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</si>
  <si>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</si>
  <si>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</si>
  <si>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</si>
  <si>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</si>
  <si>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</si>
  <si>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</si>
  <si>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</si>
  <si>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</si>
  <si>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</si>
  <si>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</si>
  <si>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</si>
  <si>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</si>
  <si>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</si>
  <si>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</si>
  <si>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</si>
  <si>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</si>
  <si>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</si>
  <si>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</si>
  <si>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</si>
  <si>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</si>
  <si>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</si>
  <si>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</si>
  <si>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</si>
  <si>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</si>
  <si>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</si>
  <si>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</si>
  <si>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</si>
  <si>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</si>
  <si>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</si>
  <si>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</si>
  <si>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</si>
  <si>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</si>
  <si>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Interiors by design</t>
  </si>
  <si>
    <t>Fashion Towel</t>
  </si>
  <si>
    <t>Washcloth 8PK</t>
  </si>
  <si>
    <t>FD - 8pk Wash Set -down spec option</t>
  </si>
  <si>
    <t>8pk Wash Set</t>
  </si>
  <si>
    <r>
      <t>8pk Wash Cloth Set (2pcs pigment printed/ 2pcs white / 4pcs solid) 0.90 lb/dzn</t>
    </r>
    <r>
      <rPr>
        <sz val="11"/>
        <color rgb="FFFF0000"/>
        <rFont val="Arial"/>
        <family val="2"/>
      </rPr>
      <t>372GSM</t>
    </r>
  </si>
  <si>
    <t>100% cotton</t>
  </si>
  <si>
    <t>12x12"(8)</t>
  </si>
  <si>
    <t>multi</t>
  </si>
  <si>
    <t>piece</t>
  </si>
  <si>
    <t>Normal</t>
  </si>
  <si>
    <t>Bellyband
No RFID ticket</t>
  </si>
  <si>
    <t>6302.60.0020</t>
  </si>
  <si>
    <t>Customer Code</t>
  </si>
  <si>
    <t>Customer Name</t>
  </si>
  <si>
    <t>Category</t>
  </si>
  <si>
    <t>Category (do not use)</t>
  </si>
  <si>
    <t>Departure Port</t>
  </si>
  <si>
    <t>Port of Discharge</t>
  </si>
  <si>
    <t>ALDIDI</t>
  </si>
  <si>
    <t>ALDI INC. (DI)</t>
  </si>
  <si>
    <t>Aldi</t>
  </si>
  <si>
    <t>Assortment</t>
  </si>
  <si>
    <t>ASSORTMENT(90)</t>
  </si>
  <si>
    <t>TBD</t>
  </si>
  <si>
    <t>AMAZON</t>
  </si>
  <si>
    <t>Amazon Fulfillment Services (Domestic)</t>
  </si>
  <si>
    <t>Amazon</t>
  </si>
  <si>
    <t>510 Design</t>
  </si>
  <si>
    <t>Beautyrest 3.5%</t>
  </si>
  <si>
    <t>Bath Accessories</t>
  </si>
  <si>
    <t>BATH ACCESSORIES(71)</t>
  </si>
  <si>
    <t>BOX-1</t>
  </si>
  <si>
    <t>Ho Chi Minh,Vietnam</t>
  </si>
  <si>
    <t>CHA</t>
  </si>
  <si>
    <t>AFROZE TEXTILE INDUSTRIES (PRIVATE) LTD</t>
  </si>
  <si>
    <t>BEALLS</t>
  </si>
  <si>
    <t>Beall's Outlet Stores, Inc.</t>
  </si>
  <si>
    <t>Beall's</t>
  </si>
  <si>
    <t>Accentia</t>
  </si>
  <si>
    <t>Beautyrest 5.5%</t>
  </si>
  <si>
    <t>Bath Hardware</t>
  </si>
  <si>
    <t>BATH HARDWARE(76)</t>
  </si>
  <si>
    <t>BOX-2</t>
  </si>
  <si>
    <t>EXW</t>
  </si>
  <si>
    <t>BLTNCOAT</t>
  </si>
  <si>
    <t>Burlington Coat Factory</t>
  </si>
  <si>
    <t>Addison Park</t>
  </si>
  <si>
    <t>Beautyrest Black 6%</t>
  </si>
  <si>
    <t>Bath Rug</t>
  </si>
  <si>
    <t>BATH RUG(72)</t>
  </si>
  <si>
    <t>India Office</t>
  </si>
  <si>
    <t>Lzmir, Turkey</t>
  </si>
  <si>
    <t>KRC</t>
  </si>
  <si>
    <t>ALOK INDUSTRIES LTD.</t>
  </si>
  <si>
    <t>DLS</t>
  </si>
  <si>
    <t>Dillard's Inc.</t>
  </si>
  <si>
    <t xml:space="preserve">Dillard's </t>
  </si>
  <si>
    <t>Alpine Valley</t>
  </si>
  <si>
    <t>Joseph Sadony</t>
  </si>
  <si>
    <t>Bath Set</t>
  </si>
  <si>
    <t>BATH SET(77)</t>
  </si>
  <si>
    <t>One Central-1</t>
  </si>
  <si>
    <t>Mumbai,India</t>
  </si>
  <si>
    <t>LA</t>
  </si>
  <si>
    <t>ARSHAD CORPORATION (PVT) LIMITED.</t>
  </si>
  <si>
    <t>DOLGEN-DI</t>
  </si>
  <si>
    <t>DOLLAR GENERAL CORP. (DI)</t>
  </si>
  <si>
    <t>Dollar General</t>
  </si>
  <si>
    <t>Amethyst Home</t>
  </si>
  <si>
    <t>Laura Ashley 3%</t>
  </si>
  <si>
    <t>BATH TOWEL(73)</t>
  </si>
  <si>
    <t>One Central-2</t>
  </si>
  <si>
    <t>Mundra, India</t>
  </si>
  <si>
    <t>MUD</t>
  </si>
  <si>
    <t>BARI TEXTILE MILLS (PVT) LTD</t>
  </si>
  <si>
    <t>FREDMEYERDI</t>
  </si>
  <si>
    <t>Fred Meyer Stores DI</t>
  </si>
  <si>
    <t>Fred Meyer</t>
  </si>
  <si>
    <t>Antimicrobial Performance</t>
  </si>
  <si>
    <t>Laura Ashley 4%</t>
  </si>
  <si>
    <t>Beach Towel</t>
  </si>
  <si>
    <t>BEACH TOWEL(74)</t>
  </si>
  <si>
    <t>Pakistan Office</t>
  </si>
  <si>
    <t>Nhava Sheva,India</t>
  </si>
  <si>
    <t>MUM</t>
  </si>
  <si>
    <t>CALFVOI VIET NAM COMPANY LIMITED</t>
  </si>
  <si>
    <t>GIANTTIGERDI</t>
  </si>
  <si>
    <t>Giant Tiger Stores Ltd. (DI)</t>
  </si>
  <si>
    <t>Giant Tiger</t>
  </si>
  <si>
    <t>Apothecary Home</t>
  </si>
  <si>
    <t>Laura Ashley 5%</t>
  </si>
  <si>
    <t>FASHION TOWEL(75)</t>
  </si>
  <si>
    <t>Project S-1</t>
  </si>
  <si>
    <t>Ningbo,China</t>
  </si>
  <si>
    <t>NBO</t>
  </si>
  <si>
    <t>CHENAB LIMITED</t>
  </si>
  <si>
    <t>HGPOE</t>
  </si>
  <si>
    <t>Homegoods (POE)</t>
  </si>
  <si>
    <t>Homegoods</t>
  </si>
  <si>
    <t>ARCH / MANTLE</t>
  </si>
  <si>
    <t>Martha Stewart (Bath) 3%</t>
  </si>
  <si>
    <t>Shower Curtain</t>
  </si>
  <si>
    <t>SHOWER CURTAIN(70)</t>
  </si>
  <si>
    <t>Qingdao Office</t>
  </si>
  <si>
    <t>Qingdao,China</t>
  </si>
  <si>
    <t>NHA</t>
  </si>
  <si>
    <t>COTTON EMPIRE (PVT.) LTD.</t>
  </si>
  <si>
    <t>HOMEGOODS</t>
  </si>
  <si>
    <t>Homegoods Inc.</t>
  </si>
  <si>
    <t xml:space="preserve">Arch Studio  </t>
  </si>
  <si>
    <t>Martha Stewart (Bath) 4%</t>
  </si>
  <si>
    <t>Shanghai,China</t>
  </si>
  <si>
    <t>NY</t>
  </si>
  <si>
    <t>DENIZLI RATEKS TEKSTİL SAN. VE TIC. A.S.</t>
  </si>
  <si>
    <t>JCPCAT</t>
  </si>
  <si>
    <t>JC Penney Catalog</t>
  </si>
  <si>
    <t>JC Penney</t>
  </si>
  <si>
    <t>Armoire Collection</t>
  </si>
  <si>
    <t>Martha Stewart (Bath) 5%</t>
  </si>
  <si>
    <t>STAR-1</t>
  </si>
  <si>
    <t>Yantian,China</t>
  </si>
  <si>
    <t>OKL</t>
  </si>
  <si>
    <t>FAZE THREE LTD.</t>
  </si>
  <si>
    <t>JCPCATDI</t>
  </si>
  <si>
    <t>JC Penney Catalog (POE)</t>
  </si>
  <si>
    <t>Art In Motion</t>
  </si>
  <si>
    <t>Martha Stewart (Hard) 3%</t>
  </si>
  <si>
    <t>STAR-2</t>
  </si>
  <si>
    <t>QDO</t>
  </si>
  <si>
    <t>GUL AHMED TEXTILES</t>
  </si>
  <si>
    <t>JCPRET</t>
  </si>
  <si>
    <t>JC Penney Retail</t>
  </si>
  <si>
    <t>Artology</t>
  </si>
  <si>
    <t>Martha Stewart (Hard) 4%</t>
  </si>
  <si>
    <t>HANDFAB HOME</t>
  </si>
  <si>
    <t>JCPRETDI</t>
  </si>
  <si>
    <t>JC Penney Retail (POE)</t>
  </si>
  <si>
    <t>AT HOME</t>
  </si>
  <si>
    <t>Martha Stewart (Hard) 7%</t>
  </si>
  <si>
    <t>SH</t>
  </si>
  <si>
    <t>KAPOOR INDUSTRIES LTD.</t>
  </si>
  <si>
    <t>JLA</t>
  </si>
  <si>
    <t>JLA Home</t>
  </si>
  <si>
    <t>August &amp; Leo</t>
  </si>
  <si>
    <t>N Natori 5%</t>
  </si>
  <si>
    <t>YAT</t>
  </si>
  <si>
    <t>KOHINOOR TEXTILE MILLS LTD.</t>
  </si>
  <si>
    <t>KOHL</t>
  </si>
  <si>
    <t>Kohl's</t>
  </si>
  <si>
    <t>Autumn Days</t>
  </si>
  <si>
    <t>N Natori Studio 5%</t>
  </si>
  <si>
    <t>KRUSHNA COTEX PVT. LTD.</t>
  </si>
  <si>
    <t>KOHLPOE</t>
  </si>
  <si>
    <t>Kohl's (POE)</t>
  </si>
  <si>
    <t>Backstage</t>
  </si>
  <si>
    <t>Natori 7%</t>
  </si>
  <si>
    <t>Liberty Mills Limited</t>
  </si>
  <si>
    <t>KOHLEFC</t>
  </si>
  <si>
    <t>Kohl's Ecom Fulfillment</t>
  </si>
  <si>
    <t>Be Mine</t>
  </si>
  <si>
    <t>Serta 5.5%</t>
  </si>
  <si>
    <t>M.Y. BARI MILLS PVT. LTD.</t>
  </si>
  <si>
    <t>LINENCHEST</t>
  </si>
  <si>
    <t>Linen Chest</t>
  </si>
  <si>
    <t>Beauty Silk</t>
  </si>
  <si>
    <t>Serta Sheep 5.5%</t>
  </si>
  <si>
    <t>M/S MEENU CREATION LLP</t>
  </si>
  <si>
    <t>MACY04</t>
  </si>
  <si>
    <t>Macy's CFC</t>
  </si>
  <si>
    <t>Macy's</t>
  </si>
  <si>
    <t>Beautyrest</t>
  </si>
  <si>
    <t>Sharper Image Heated 3%</t>
  </si>
  <si>
    <t>MAGNA PROCESSING INDUSTRIES (PVT) LTD</t>
  </si>
  <si>
    <t>MACY03</t>
  </si>
  <si>
    <t>Macy's Home MMG</t>
  </si>
  <si>
    <t>Beautyrest Black</t>
  </si>
  <si>
    <t>Sharper Image Heated 4%</t>
  </si>
  <si>
    <t>MAHEEN TEXTILE MILLS (PVT) LTD.</t>
  </si>
  <si>
    <t>MACY01</t>
  </si>
  <si>
    <t>Macy's Home Store</t>
  </si>
  <si>
    <t xml:space="preserve">Beautyrest Platinum </t>
  </si>
  <si>
    <t>Sharper Image Heated 5%</t>
  </si>
  <si>
    <t>MITTAL CREATIONS INDIA</t>
  </si>
  <si>
    <t>MACY02</t>
  </si>
  <si>
    <t>Macy's.com</t>
  </si>
  <si>
    <t>Beautyrest Silver</t>
  </si>
  <si>
    <t>Sharper Image Nonheated 4%</t>
  </si>
  <si>
    <t>MK SONS (PVT) LTD</t>
  </si>
  <si>
    <t>ROSSPOE</t>
  </si>
  <si>
    <t>Ross Stores, Inc.</t>
  </si>
  <si>
    <t>Ross</t>
  </si>
  <si>
    <t>BeautySleep</t>
  </si>
  <si>
    <t>Sharper Image Nonheated 5%</t>
  </si>
  <si>
    <t>ORIENT TEXTILE MILLS LTD.</t>
  </si>
  <si>
    <t>TARHEEL</t>
  </si>
  <si>
    <t>BEBE</t>
  </si>
  <si>
    <t>Woolrich 5%</t>
  </si>
  <si>
    <t>PAN OVERSEAS</t>
  </si>
  <si>
    <t>TGT1138719</t>
  </si>
  <si>
    <t>Target Stores Import</t>
  </si>
  <si>
    <t>Target</t>
  </si>
  <si>
    <t>Bebe (Black/White Label Not Holiday)</t>
  </si>
  <si>
    <t>SARA TEXTILES LTD</t>
  </si>
  <si>
    <t>TK MAXX</t>
  </si>
  <si>
    <t>TKMaxx</t>
  </si>
  <si>
    <t>TK Maxx</t>
  </si>
  <si>
    <t>BEBE- BLACK</t>
  </si>
  <si>
    <t>SHARDA EXPORTS</t>
  </si>
  <si>
    <t>WALMART CANADA</t>
  </si>
  <si>
    <t>Wal-Mart Canada Corp. (DI)</t>
  </si>
  <si>
    <t>Walmart</t>
  </si>
  <si>
    <t>Bebe Bow</t>
  </si>
  <si>
    <t>T.C. TERRYTEX LTD.</t>
  </si>
  <si>
    <t>WALMARTMEX</t>
  </si>
  <si>
    <t>Wal-Mart Mexico</t>
  </si>
  <si>
    <t>Bebe Girls</t>
  </si>
  <si>
    <t>Trident Limited</t>
  </si>
  <si>
    <t>BEBE Holiday</t>
  </si>
  <si>
    <t>VANSH CREATION</t>
  </si>
  <si>
    <t>Bed Guardian</t>
  </si>
  <si>
    <t>VARDHMAN CREATIONS PVT. LTD.</t>
  </si>
  <si>
    <t>Beekman Home</t>
  </si>
  <si>
    <t>VISTA FURNISHING LIMITED</t>
  </si>
  <si>
    <t>BELK</t>
  </si>
  <si>
    <t>WEAVERS INDIA</t>
  </si>
  <si>
    <t>Better Home and Gardens</t>
  </si>
  <si>
    <t>YUNUS</t>
  </si>
  <si>
    <t>Beyond Soft</t>
  </si>
  <si>
    <t>东台兴捷亚</t>
  </si>
  <si>
    <t xml:space="preserve">Big One </t>
  </si>
  <si>
    <t>东莞市德鸿家居</t>
  </si>
  <si>
    <t>BIG ONE KIDS</t>
  </si>
  <si>
    <t>东莞智欣</t>
  </si>
  <si>
    <t xml:space="preserve">Biltmore </t>
  </si>
  <si>
    <t>东莞杰益</t>
  </si>
  <si>
    <t>Blueberry Cove</t>
  </si>
  <si>
    <t>东莞觉恒</t>
  </si>
  <si>
    <t>Broyhill</t>
  </si>
  <si>
    <t>丹阳俊祥</t>
  </si>
  <si>
    <t>Canadiana</t>
  </si>
  <si>
    <t>仙居馨乐股份</t>
  </si>
  <si>
    <t>Carson &amp; Cooper</t>
  </si>
  <si>
    <t>佛山三水佛莱雅</t>
  </si>
  <si>
    <t>CATCH'N ZZZ</t>
  </si>
  <si>
    <t>南京新锐麒</t>
  </si>
  <si>
    <t>Catherine Malandrino</t>
  </si>
  <si>
    <t>南京海聆梦</t>
  </si>
  <si>
    <t>Catherine Malandrino (Holiday)</t>
  </si>
  <si>
    <t>南昌瑞杰</t>
  </si>
  <si>
    <t>CATHERINE MALANDRINO HOTEL</t>
  </si>
  <si>
    <t>南通佳果</t>
  </si>
  <si>
    <t>Catherine Malandrino Kids</t>
  </si>
  <si>
    <t>南通布蓝尼</t>
  </si>
  <si>
    <t>Cedar &amp; Rose</t>
  </si>
  <si>
    <t>南通泽洲</t>
  </si>
  <si>
    <t>Celebrate Home</t>
  </si>
  <si>
    <t>厦门特辉</t>
  </si>
  <si>
    <t xml:space="preserve">Chapel Hill </t>
  </si>
  <si>
    <t>如皋佳丽</t>
  </si>
  <si>
    <t>Chapel Hill by Croscill</t>
  </si>
  <si>
    <t>孚日集团股份有限公司</t>
  </si>
  <si>
    <t>Charter Club</t>
  </si>
  <si>
    <t>宁波中天</t>
  </si>
  <si>
    <t>Chelsea Square</t>
  </si>
  <si>
    <t>宁波朗维</t>
  </si>
  <si>
    <t>City Lights</t>
  </si>
  <si>
    <t>宁波莱米纳</t>
  </si>
  <si>
    <t>Clean Habitat</t>
  </si>
  <si>
    <t>安吉欧义</t>
  </si>
  <si>
    <t>Clean Spaces</t>
  </si>
  <si>
    <t>山东超越</t>
  </si>
  <si>
    <t>Coastal Dunes</t>
  </si>
  <si>
    <t>惠州锋业</t>
  </si>
  <si>
    <t>Coastal Home</t>
  </si>
  <si>
    <t>扬州百思德</t>
  </si>
  <si>
    <t>Codi</t>
  </si>
  <si>
    <t>无锡翊宸</t>
  </si>
  <si>
    <t>COLIN + JUSTIN</t>
  </si>
  <si>
    <t>武义悠乐</t>
  </si>
  <si>
    <t>Comfort Bay</t>
  </si>
  <si>
    <t>江苏凯瑞家纺科技</t>
  </si>
  <si>
    <t>Comfort Classics</t>
  </si>
  <si>
    <t>江苏怡天时</t>
  </si>
  <si>
    <t>Comfort Spaces</t>
  </si>
  <si>
    <t>浙江凯瑞特</t>
  </si>
  <si>
    <t>Concierge Collection</t>
  </si>
  <si>
    <t>浙江盖亚</t>
  </si>
  <si>
    <t>Cottage Laundry</t>
  </si>
  <si>
    <t>海聆梦家居(SCM)</t>
  </si>
  <si>
    <t>Cozzze</t>
  </si>
  <si>
    <t>淄博冠森</t>
  </si>
  <si>
    <t xml:space="preserve">Cremieux  </t>
  </si>
  <si>
    <t>淄博凯文海特</t>
  </si>
  <si>
    <t>Crosby St</t>
  </si>
  <si>
    <t>淄博宜臣</t>
  </si>
  <si>
    <t>Croscill</t>
  </si>
  <si>
    <t>淄博新品</t>
  </si>
  <si>
    <t>Croscill Casual</t>
  </si>
  <si>
    <t>温州玛雅</t>
  </si>
  <si>
    <t>Croscill Classics</t>
  </si>
  <si>
    <t>潮州庆发</t>
  </si>
  <si>
    <t>Croscill Home</t>
  </si>
  <si>
    <t>潮州成望</t>
  </si>
  <si>
    <t>Crown and Ivy</t>
  </si>
  <si>
    <t>烟台北方</t>
  </si>
  <si>
    <t>Cuddl Duds</t>
  </si>
  <si>
    <t>瞿氏家纺</t>
  </si>
  <si>
    <t>Debbie Travis</t>
  </si>
  <si>
    <t>福建嘉顺</t>
  </si>
  <si>
    <t>Deck the Halls</t>
  </si>
  <si>
    <t>绍兴均瑞</t>
  </si>
  <si>
    <t>Décor 5</t>
  </si>
  <si>
    <t>绍兴绚绮</t>
  </si>
  <si>
    <t>Décor Studio</t>
  </si>
  <si>
    <t>苏州多来运</t>
  </si>
  <si>
    <t xml:space="preserve">Degrees of Comfort </t>
  </si>
  <si>
    <t>苏州瑞翔</t>
  </si>
  <si>
    <t>Designlab</t>
  </si>
  <si>
    <t>裕源陶瓷制作厂</t>
  </si>
  <si>
    <t>DesignLab Kids</t>
  </si>
  <si>
    <t>雅士缘纺织</t>
  </si>
  <si>
    <t>EE</t>
  </si>
  <si>
    <t>青岛三多锦</t>
  </si>
  <si>
    <t>Emryn House</t>
  </si>
  <si>
    <t>青岛宝璐家用</t>
  </si>
  <si>
    <t>Everyday Living</t>
  </si>
  <si>
    <t>青岛瑞联</t>
  </si>
  <si>
    <t xml:space="preserve">Fall Festival </t>
  </si>
  <si>
    <t>青岛盛和锦</t>
  </si>
  <si>
    <t>Fall Sweet Fall</t>
  </si>
  <si>
    <t>青岛羽翎珊</t>
  </si>
  <si>
    <t>Family Chef</t>
  </si>
  <si>
    <t>青岛联合志诚</t>
  </si>
  <si>
    <t>Festive Days</t>
  </si>
  <si>
    <t>青岛舒泰隆</t>
  </si>
  <si>
    <t>finch + robin</t>
  </si>
  <si>
    <t>青岛金泰</t>
  </si>
  <si>
    <t>Found &amp; Fable</t>
  </si>
  <si>
    <t>Free Home</t>
  </si>
  <si>
    <t>Friends Forever</t>
  </si>
  <si>
    <t>GAMER SQUAD</t>
  </si>
  <si>
    <t>GATHER AT HOME</t>
  </si>
  <si>
    <t>Ghostly Greeting</t>
  </si>
  <si>
    <t>Goodness&amp;Grace</t>
  </si>
  <si>
    <t>Grace Mitchell</t>
  </si>
  <si>
    <t>Gramercy Park</t>
  </si>
  <si>
    <t>Graveyard</t>
  </si>
  <si>
    <t>Grayson &amp; Parker</t>
  </si>
  <si>
    <t>H2Ology</t>
  </si>
  <si>
    <t>Halloween Hill</t>
  </si>
  <si>
    <t>Hampton Hill</t>
  </si>
  <si>
    <t>Happy Fall</t>
  </si>
  <si>
    <t>Happy Halloween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</si>
  <si>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</si>
  <si>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</si>
  <si>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</si>
  <si>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</si>
  <si>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</si>
  <si>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</si>
  <si>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</si>
  <si>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Harbor House Blue</t>
  </si>
  <si>
    <t>HD design</t>
  </si>
  <si>
    <t>Hello Autumn</t>
  </si>
  <si>
    <t>H-HOME TRENDS PL</t>
  </si>
  <si>
    <t>Holiday Lane</t>
  </si>
  <si>
    <t>Holiday Time</t>
  </si>
  <si>
    <t>Holiday traditions</t>
  </si>
  <si>
    <t>HOLLY &amp; MOSS</t>
  </si>
  <si>
    <t xml:space="preserve">Holly Jolly </t>
  </si>
  <si>
    <t>HOME DECORATORS COLLECTION</t>
  </si>
  <si>
    <t>Home Design</t>
  </si>
  <si>
    <t>Home Essence</t>
  </si>
  <si>
    <t xml:space="preserve">Home for the Holidays </t>
  </si>
  <si>
    <t>Home Trends</t>
  </si>
  <si>
    <t>Homenetic</t>
  </si>
  <si>
    <t>Honeybloom</t>
  </si>
  <si>
    <t xml:space="preserve">Hotel </t>
  </si>
  <si>
    <t>Hotel by park avenue</t>
  </si>
  <si>
    <t>Hotel Collection</t>
  </si>
  <si>
    <t>Hotel Style</t>
  </si>
  <si>
    <t>HOUSE &amp; HOME</t>
  </si>
  <si>
    <t>Huntington Home</t>
  </si>
  <si>
    <t>Hyde lane</t>
  </si>
  <si>
    <t>Hyde Park</t>
  </si>
  <si>
    <t>Ideology</t>
  </si>
  <si>
    <t>INK+IVY</t>
  </si>
  <si>
    <t>INK+IVY Kids</t>
  </si>
  <si>
    <t xml:space="preserve">Intelligent Design </t>
  </si>
  <si>
    <t>Intelligent Design Kids</t>
  </si>
  <si>
    <t xml:space="preserve">Interiors </t>
  </si>
  <si>
    <t>Jack O Lantern Lane</t>
  </si>
  <si>
    <t>JLA Art</t>
  </si>
  <si>
    <t>JLA Furniture</t>
  </si>
  <si>
    <t>Josie by Natori</t>
  </si>
  <si>
    <t>Joy Peace Love</t>
  </si>
  <si>
    <t>Joy to the world</t>
  </si>
  <si>
    <t>JOYLAND</t>
  </si>
  <si>
    <t>Juniper Home</t>
  </si>
  <si>
    <t>Kids by Kirkton House</t>
  </si>
  <si>
    <t>Kirkton House</t>
  </si>
  <si>
    <t>Laila Ali</t>
  </si>
  <si>
    <t>Laura Ashley</t>
  </si>
  <si>
    <t>laurel + pine</t>
  </si>
  <si>
    <t>Life At Home</t>
  </si>
  <si>
    <t>Lightning Bug</t>
  </si>
  <si>
    <t>Living Clean</t>
  </si>
  <si>
    <t>Liz</t>
  </si>
  <si>
    <t>Luxury Hotel</t>
  </si>
  <si>
    <t>Luxury Hotel by Park Ave</t>
  </si>
  <si>
    <t>Madison Classics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</si>
  <si>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</si>
  <si>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</si>
  <si>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</si>
  <si>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</si>
  <si>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</si>
  <si>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</si>
  <si>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</si>
  <si>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</si>
  <si>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</si>
  <si>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</si>
  <si>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 xml:space="preserve">Martha Stewart Everyday </t>
  </si>
  <si>
    <t>Member’s Choice</t>
  </si>
  <si>
    <t>MEMBER'S MARK</t>
  </si>
  <si>
    <t>Merriest Holiday</t>
  </si>
  <si>
    <t>Merry &amp; Bright</t>
  </si>
  <si>
    <t xml:space="preserve">Merry Moments </t>
  </si>
  <si>
    <t>Mi Zone</t>
  </si>
  <si>
    <t>Mi Zone Kids</t>
  </si>
  <si>
    <t>Michael Strahan</t>
  </si>
  <si>
    <t>Microtec</t>
  </si>
  <si>
    <t>Modavari</t>
  </si>
  <si>
    <t>Modern Southern Home</t>
  </si>
  <si>
    <t>Moonbeams</t>
  </si>
  <si>
    <t>MP2 by Madison Park</t>
  </si>
  <si>
    <t>N Natori</t>
  </si>
  <si>
    <t>N Natori Studio</t>
  </si>
  <si>
    <t>Nanette Holiday</t>
  </si>
  <si>
    <t>Nanette Lepore</t>
  </si>
  <si>
    <t>nanette Lepore (holiday silver)</t>
  </si>
  <si>
    <t>Nanette Lepore Coastal</t>
  </si>
  <si>
    <t>Nanette Lepore Girls</t>
  </si>
  <si>
    <t>Nanette Lepore holiday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</si>
  <si>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</si>
  <si>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</si>
  <si>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</si>
  <si>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</si>
  <si>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</si>
  <si>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</si>
  <si>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</si>
  <si>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</si>
  <si>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</si>
  <si>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On your own</t>
  </si>
  <si>
    <t>Onva</t>
  </si>
  <si>
    <t>Opalhouse</t>
  </si>
  <si>
    <t>Opalhouse designed with Jungalow</t>
  </si>
  <si>
    <t>Origin 21</t>
  </si>
  <si>
    <t>Palms End</t>
  </si>
  <si>
    <t>Park Avenue</t>
  </si>
  <si>
    <t>Peak Performance</t>
  </si>
  <si>
    <t>Peppermint place</t>
  </si>
  <si>
    <t>Premier Comfort</t>
  </si>
  <si>
    <t>Premier Comfort Signature</t>
  </si>
  <si>
    <t>President Choice</t>
  </si>
  <si>
    <t>Protech</t>
  </si>
  <si>
    <t>Providence</t>
  </si>
  <si>
    <t>Real Living</t>
  </si>
  <si>
    <t>Regency Heights</t>
  </si>
  <si>
    <t>Royal Velvet</t>
  </si>
  <si>
    <t>Scare Factory</t>
  </si>
  <si>
    <t>SCM</t>
  </si>
  <si>
    <t>SCM KIDS</t>
  </si>
  <si>
    <t>Scoop Delights</t>
  </si>
  <si>
    <t>SDS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</si>
  <si>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</si>
  <si>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</si>
  <si>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</si>
  <si>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</si>
  <si>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</si>
  <si>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</si>
  <si>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Number</t>
  </si>
  <si>
    <t>Sleep Philosophy</t>
  </si>
  <si>
    <t>Smart Cool by Sleep Philosophy</t>
  </si>
  <si>
    <t>Soft Touch</t>
  </si>
  <si>
    <t>Soloft</t>
  </si>
  <si>
    <t>Sonoma</t>
  </si>
  <si>
    <t>South Street Loft</t>
  </si>
  <si>
    <t>Southern Living</t>
  </si>
  <si>
    <t>Spider</t>
  </si>
  <si>
    <t>Spirits Bright</t>
  </si>
  <si>
    <t xml:space="preserve">Spooktacular </t>
  </si>
  <si>
    <t>Spooky Halloween</t>
  </si>
  <si>
    <t>Spooky Hollow</t>
  </si>
  <si>
    <t>Spooky Season</t>
  </si>
  <si>
    <t>Stoneberry</t>
  </si>
  <si>
    <t>Studio D</t>
  </si>
  <si>
    <t>Style Sanctuary</t>
  </si>
  <si>
    <t>Style Sanctuary Blue</t>
  </si>
  <si>
    <t>Style Sanctuary Bronze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</si>
  <si>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</si>
  <si>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</si>
  <si>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</si>
  <si>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</si>
  <si>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</si>
  <si>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</si>
  <si>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TINSEL+ FROST</t>
  </si>
  <si>
    <t>Tiny Dreamer</t>
  </si>
  <si>
    <t>Tis the Season</t>
  </si>
  <si>
    <t>Tis the Season - Gold</t>
  </si>
  <si>
    <t>Tis the Season - Silver</t>
  </si>
  <si>
    <t>Tracey Boyd</t>
  </si>
  <si>
    <t>Track &amp; Tail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</si>
  <si>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</si>
  <si>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</si>
  <si>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</si>
  <si>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</si>
  <si>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</si>
  <si>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</si>
  <si>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</si>
  <si>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</si>
  <si>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Dreams</t>
  </si>
  <si>
    <t>Urban Essential</t>
  </si>
  <si>
    <t>Urban Habitat</t>
  </si>
  <si>
    <t>Urban Habitat Kids</t>
  </si>
  <si>
    <t>Warm &amp; Cozy</t>
  </si>
  <si>
    <t>WB Hotel</t>
  </si>
  <si>
    <t>Wendy Bellisimo Holiday-green</t>
  </si>
  <si>
    <t>Wendy Bellissimo</t>
  </si>
  <si>
    <t>Wendy Bellissimo holiday</t>
  </si>
  <si>
    <t>Wendy Bellissimo Home</t>
  </si>
  <si>
    <t>Wendy Bellissimo(gold tree holiday label)</t>
  </si>
  <si>
    <t xml:space="preserve">Wendy Harvest 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</si>
  <si>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</si>
  <si>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</si>
  <si>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</si>
  <si>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</si>
  <si>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</si>
  <si>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</si>
  <si>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</si>
  <si>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YOUR ZONE</t>
  </si>
  <si>
    <t>Zoopet</t>
  </si>
  <si>
    <t>JLA HOME Price Quote Sheet</t>
  </si>
  <si>
    <t>BATH</t>
  </si>
  <si>
    <t>Program Size</t>
  </si>
  <si>
    <t>Small: &lt; 50K</t>
  </si>
  <si>
    <t>FOB POE Price Quote</t>
  </si>
  <si>
    <t>FOB China Price Quote</t>
  </si>
  <si>
    <t>8pk Solid washpack</t>
  </si>
  <si>
    <t>Program Update Date</t>
  </si>
  <si>
    <t>Fashion Bedding</t>
  </si>
  <si>
    <t>Youth Bedding</t>
  </si>
  <si>
    <t>Basic Bedding</t>
  </si>
  <si>
    <t>Blanket</t>
  </si>
  <si>
    <t>Sheets/Towels</t>
  </si>
  <si>
    <t>Window</t>
  </si>
  <si>
    <t>Pets</t>
  </si>
  <si>
    <t>Dec Pillow</t>
  </si>
  <si>
    <t>Rug</t>
  </si>
  <si>
    <t>Wall Art</t>
  </si>
  <si>
    <t>Apparel</t>
  </si>
  <si>
    <t>Fabric Bedding</t>
  </si>
  <si>
    <t>China Production Team</t>
  </si>
  <si>
    <t>Pak</t>
  </si>
  <si>
    <t>Item discription</t>
  </si>
  <si>
    <t>Material</t>
  </si>
  <si>
    <t>Weight</t>
  </si>
  <si>
    <t>Size / Spec.</t>
  </si>
  <si>
    <t>FOB Pak price</t>
  </si>
  <si>
    <t>Load(AD,DA, Agent fee, Commission, Storage...)</t>
  </si>
  <si>
    <t>Total FOB load $</t>
  </si>
  <si>
    <t>FOB Cost  with load $</t>
  </si>
  <si>
    <t xml:space="preserve">JLA FOB MU </t>
  </si>
  <si>
    <t>JLA FOB Pak price quote</t>
  </si>
  <si>
    <t>ELC from downselect</t>
  </si>
  <si>
    <t>retail</t>
  </si>
  <si>
    <t>mark up</t>
  </si>
  <si>
    <t>QTY</t>
  </si>
  <si>
    <t>Picture</t>
  </si>
  <si>
    <t xml:space="preserve">Inner Carton size </t>
  </si>
  <si>
    <t>Total units per carton</t>
  </si>
  <si>
    <t xml:space="preserve">Master Carton size 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</si>
  <si>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</si>
  <si>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</si>
  <si>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</si>
  <si>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</si>
  <si>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</si>
  <si>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</si>
  <si>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</si>
  <si>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packaging</t>
  </si>
  <si>
    <t>Shelf label fee</t>
  </si>
  <si>
    <t>DA%</t>
  </si>
  <si>
    <t>4%ware house charges</t>
  </si>
  <si>
    <t>L (cm)</t>
  </si>
  <si>
    <t>W (cm)</t>
  </si>
  <si>
    <t xml:space="preserve"> H (cm)</t>
  </si>
  <si>
    <t>master carto weight</t>
  </si>
  <si>
    <t>Retail MU</t>
  </si>
  <si>
    <t>total cost</t>
  </si>
  <si>
    <t>total FOB price</t>
  </si>
  <si>
    <t>8 pcs soild dyed Popcorn</t>
  </si>
  <si>
    <t>washcloth 8pc pack</t>
  </si>
  <si>
    <t>100% cotton towel
 0.95 lb/dzn (391 GSM)</t>
  </si>
  <si>
    <t>391GSM</t>
  </si>
  <si>
    <t>12x12''</t>
  </si>
  <si>
    <t>Assorted ITEM#</t>
  </si>
  <si>
    <t>UPC#</t>
  </si>
  <si>
    <t>FD90-181</t>
  </si>
  <si>
    <t>086569299475</t>
  </si>
  <si>
    <t>2 pcs printed &amp; 6 pcs soild</t>
  </si>
  <si>
    <t>FD90-182</t>
  </si>
  <si>
    <t>086569299468</t>
  </si>
  <si>
    <t>Cost increase effective 10/20/2020</t>
  </si>
  <si>
    <t>FOB Pak price with 5% cost increase</t>
  </si>
  <si>
    <t xml:space="preserve">4.22.2021 - cost increase 2% for outstanding May and June POs </t>
  </si>
  <si>
    <t>FOB Pak Price 2% cost increase</t>
  </si>
  <si>
    <t>4.22.2021 - cost increase 6% for Future orders
7/16/2021 -- extra charge for multi DC shipping
4/5/2022 -- Bari A in hand greige to ship deliveries till June</t>
  </si>
  <si>
    <t>FOB Pak Price 6% cost increase
FOB Pak Price $0.02</t>
  </si>
  <si>
    <t>5% price increase</t>
  </si>
  <si>
    <t>6/30/2023 print washpack update</t>
  </si>
  <si>
    <r>
      <rPr>
        <sz val="8"/>
        <rFont val="Arial"/>
        <family val="2"/>
      </rPr>
      <t xml:space="preserve">100% cotton towel
print towel -- </t>
    </r>
    <r>
      <rPr>
        <sz val="8"/>
        <color rgb="FFFF0000"/>
        <rFont val="Arial"/>
        <family val="2"/>
      </rPr>
      <t>pigment print</t>
    </r>
    <r>
      <rPr>
        <sz val="8"/>
        <rFont val="Arial"/>
        <family val="2"/>
      </rPr>
      <t xml:space="preserve">
 0.95 lb/dzn (391 GSM)</t>
    </r>
  </si>
  <si>
    <r>
      <rPr>
        <sz val="8"/>
        <rFont val="Arial"/>
        <family val="2"/>
      </rPr>
      <t>8pk Wash Cloth Set (</t>
    </r>
    <r>
      <rPr>
        <sz val="8"/>
        <color rgb="FFFF0000"/>
        <rFont val="Arial"/>
        <family val="2"/>
      </rPr>
      <t>2pcs pigment printed with solid dyed ground</t>
    </r>
    <r>
      <rPr>
        <sz val="8"/>
        <rFont val="Arial"/>
        <family val="2"/>
      </rPr>
      <t>/2pcs white/4pcs solid)
 0.95 lb/dzn (391 GSM)</t>
    </r>
  </si>
  <si>
    <t>10/16/2023 print washpack update</t>
  </si>
  <si>
    <r>
      <rPr>
        <b/>
        <sz val="12"/>
        <rFont val="Arial"/>
        <family val="2"/>
      </rPr>
      <t>20250410 update with with PK 10% tariff</t>
    </r>
    <r>
      <rPr>
        <b/>
        <sz val="12"/>
        <rFont val="宋体"/>
        <family val="3"/>
        <charset val="134"/>
      </rPr>
      <t>（</t>
    </r>
    <r>
      <rPr>
        <b/>
        <sz val="12"/>
        <rFont val="Arial"/>
        <family val="2"/>
      </rPr>
      <t>original spec)</t>
    </r>
  </si>
  <si>
    <t>100% cotton towel 2 pcs printed and 6 pcs soild 0.95 lb/dzn (391 GSM)</t>
  </si>
  <si>
    <t>20250811 update quote with Pk 19% tariff (original spec)</t>
  </si>
  <si>
    <t>20250917 update quote with Pk 19% tariff (down spec option 1)--FD approved this option on 11/7--Make running change after factory consume 33376 units greige on hand</t>
  </si>
  <si>
    <t>8pk Wash Cloth Set (2pcs pigment printed/ 2pcs white / 4pcs solid) 0.90 lb/dzn372GSM</t>
  </si>
  <si>
    <t xml:space="preserve">372GSM </t>
  </si>
  <si>
    <t>20250917 update quote with Pk 19% tariff (down spec option 2)</t>
  </si>
  <si>
    <t>8pk Wash Cloth Set (2pcs pigment printed/ 2pcs white / 4pcs solid) 0.85 lb/dzn 355GSM</t>
  </si>
  <si>
    <t>355GSM</t>
  </si>
  <si>
    <t>2025/11/7: Factory still has below greige fabric with original spec. They requested to make running change after running out below qty.</t>
  </si>
  <si>
    <t>Solid</t>
  </si>
  <si>
    <t>ITEM</t>
  </si>
  <si>
    <t>Each assortment includes 4 inner packs. Each inner pack includes 6 bundles, that is 2 bundles for FD73-192 Aqua Splash UPC#032251545900, 1 bundle for FD73-193 Peony UPC#032251545917, 2 bundles for FD73-194 Smoked Pearl UPC#032251545924 and 1 bundle for FD73-195 Navy UPC#032251545931. 8pcs for each bundle and each bundle only in one color.</t>
  </si>
  <si>
    <t>Aqua Splash</t>
  </si>
  <si>
    <t>FD73-192</t>
  </si>
  <si>
    <t>032251545900</t>
  </si>
  <si>
    <t>Peony</t>
  </si>
  <si>
    <t>FD73-193</t>
  </si>
  <si>
    <t>032251545917</t>
  </si>
  <si>
    <t>Smoked Pearl</t>
  </si>
  <si>
    <t>FD73-194</t>
  </si>
  <si>
    <t>032251545924</t>
  </si>
  <si>
    <t>Navy</t>
  </si>
  <si>
    <t>FD73-195</t>
  </si>
  <si>
    <t>032251545931</t>
  </si>
  <si>
    <t>Assort</t>
  </si>
  <si>
    <t>FD90-181,  SKU#2899971</t>
  </si>
  <si>
    <t>Print (2019)</t>
  </si>
  <si>
    <t>Each assortment includes 4 inner packs. Each inner pack includes 6 bundles,  that is 1 bundle for  FD73-196 Coco Dot UPC#032251545863, 1 bundle for FD73-197 Pink Dot UPC#032251545870, 2 bundles for FD73-198 Krista UPC#032251545887, 2 bundles for FD73-199 Zebra UPC#032251545894. 8pcs for each bundle and each bundle contains 2pcs print and 2pcs each for another 3 solid.</t>
  </si>
  <si>
    <t>Coco Dot</t>
  </si>
  <si>
    <t>FD73-196</t>
  </si>
  <si>
    <t>032251545863</t>
  </si>
  <si>
    <t>Drop</t>
  </si>
  <si>
    <t>Pink Dot</t>
  </si>
  <si>
    <t>FD73-197</t>
  </si>
  <si>
    <t>032251545870</t>
  </si>
  <si>
    <t xml:space="preserve">Krista </t>
  </si>
  <si>
    <t>FD73-198</t>
  </si>
  <si>
    <t>032251545887</t>
  </si>
  <si>
    <t>Keep</t>
  </si>
  <si>
    <t>Zebra</t>
  </si>
  <si>
    <t>FD73-199</t>
  </si>
  <si>
    <t>032251545894</t>
  </si>
  <si>
    <t>Assort.</t>
  </si>
  <si>
    <t>FD90-182, SKU#2899970</t>
  </si>
  <si>
    <t>Print (2020)</t>
  </si>
  <si>
    <t>Each assortment includes 4 inner packs. Each inner pack includes 6 bundles.
8pcs for each bundle and each bundle contains 2pcs print and 2pcs each for another 3 solid.</t>
  </si>
  <si>
    <t xml:space="preserve">Leaf </t>
  </si>
  <si>
    <t>FD73-256</t>
  </si>
  <si>
    <t>086569455154</t>
  </si>
  <si>
    <t>Leopard</t>
  </si>
  <si>
    <t>FD73-257</t>
  </si>
  <si>
    <t>086569455161</t>
  </si>
  <si>
    <t>Pink/Purple floral</t>
  </si>
  <si>
    <t>FD73-258</t>
  </si>
  <si>
    <t>086569455178</t>
  </si>
  <si>
    <t>Print 2023, FD90-182</t>
  </si>
  <si>
    <t>Start from TEE-231123 (PO 15898923)</t>
  </si>
  <si>
    <t>Each assortment includes 4 inner packs. Each inner pack includes 6 bundles, that is 1 bundle for Black Cheetah UPC#032251985980, 1 bundle for Purple Floral UPC#032251986000, 2 bundles for Red Floral UPC#032251985997, 2 bundles for Blue Leaves UPC#032251986017. 8pcs for each bundle and each bundle contains 2pcs print and 2pcs each for another 3 solid.</t>
  </si>
  <si>
    <t>Black Cheetah</t>
  </si>
  <si>
    <t>032251985980</t>
  </si>
  <si>
    <t>Red Floral</t>
  </si>
  <si>
    <t>032251985997</t>
  </si>
  <si>
    <t>Purple Floral</t>
  </si>
  <si>
    <t>032251986000</t>
  </si>
  <si>
    <t xml:space="preserve">Blue Leaves </t>
  </si>
  <si>
    <t>032251986017</t>
  </si>
  <si>
    <t>Ship to Location</t>
  </si>
  <si>
    <t>UOM</t>
  </si>
  <si>
    <t>Quote Sheet Template</t>
  </si>
  <si>
    <t>Other Load Suggestions</t>
  </si>
  <si>
    <t>China</t>
  </si>
  <si>
    <t>Piece</t>
  </si>
  <si>
    <t>2025 BATH Domestic</t>
  </si>
  <si>
    <t>Daisy Sun</t>
  </si>
  <si>
    <t>Commission</t>
  </si>
  <si>
    <t>Black Friday</t>
  </si>
  <si>
    <t>Super Big: ≥ 250K</t>
  </si>
  <si>
    <t>India</t>
  </si>
  <si>
    <t>AVN</t>
  </si>
  <si>
    <t>Set</t>
  </si>
  <si>
    <t>2025 BATH JLA Ecomm</t>
  </si>
  <si>
    <t>Johanna Qin</t>
  </si>
  <si>
    <t>Planner</t>
  </si>
  <si>
    <t>Brokage</t>
  </si>
  <si>
    <t>Rolled</t>
  </si>
  <si>
    <t>BTC</t>
  </si>
  <si>
    <t>Big: 150K - 250K</t>
  </si>
  <si>
    <t>POE</t>
  </si>
  <si>
    <t>ZPP (POE Shipments)</t>
  </si>
  <si>
    <t>SWV</t>
  </si>
  <si>
    <t>Pair</t>
  </si>
  <si>
    <t>2025 BATH POE</t>
  </si>
  <si>
    <t>Agent Fee</t>
  </si>
  <si>
    <t>Compressed/KD</t>
  </si>
  <si>
    <t>Fall</t>
  </si>
  <si>
    <t>Medium: 100K - 150K</t>
  </si>
  <si>
    <t>Intl.-Customer DC</t>
  </si>
  <si>
    <t>SV2</t>
  </si>
  <si>
    <t>Turkey</t>
  </si>
  <si>
    <t>Pack</t>
  </si>
  <si>
    <t>2025 BATH Amazon 1P</t>
  </si>
  <si>
    <t>Tina Gu</t>
  </si>
  <si>
    <t>Reverse</t>
  </si>
  <si>
    <t>Improved Packaging</t>
  </si>
  <si>
    <t>Spring</t>
  </si>
  <si>
    <t>Intl.-Direct Import</t>
  </si>
  <si>
    <t>SV3</t>
  </si>
  <si>
    <t>Vietnam</t>
  </si>
  <si>
    <t>Each</t>
  </si>
  <si>
    <t>Royalty</t>
  </si>
  <si>
    <t>Partially Compressed</t>
  </si>
  <si>
    <t>Winter</t>
  </si>
  <si>
    <t>Intl.-Domestic Warehouse</t>
  </si>
  <si>
    <t>Bag</t>
  </si>
  <si>
    <t>OOD</t>
  </si>
  <si>
    <t>Holiday</t>
  </si>
  <si>
    <t>Intl.-POE</t>
  </si>
  <si>
    <t>WOD/SV2</t>
  </si>
  <si>
    <t>Box</t>
  </si>
  <si>
    <t>Customer WH Allowance</t>
  </si>
  <si>
    <t>WOD/SV3</t>
  </si>
  <si>
    <t>Carton</t>
  </si>
  <si>
    <t>NSA%</t>
  </si>
  <si>
    <t>Case</t>
  </si>
  <si>
    <t>Fuel Surcharge</t>
  </si>
  <si>
    <t>Meter</t>
  </si>
  <si>
    <t>Photography</t>
  </si>
  <si>
    <t>Pallet</t>
  </si>
  <si>
    <t>Freight Allowance</t>
  </si>
  <si>
    <t>PDQ</t>
  </si>
  <si>
    <t>Volume Rebate</t>
  </si>
  <si>
    <t>Yard</t>
  </si>
  <si>
    <t>Funding</t>
  </si>
  <si>
    <t>FD75-579</t>
    <phoneticPr fontId="53" type="noConversion"/>
  </si>
  <si>
    <t>032251337338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</si>
</sst>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26" formatCode="\$#,##0.00_);[Red]\(\$#,##0.00\)"/>
    <numFmt numFmtId="176" formatCode="_ &quot;￥&quot;* #,##0.00_ ;_ &quot;￥&quot;* \-#,##0.00_ ;_ &quot;￥&quot;* &quot;-&quot;??_ ;_ @_ "/>
    <numFmt numFmtId="177" formatCode="[$$-409]#,##0.00;\-[$$-409]#,##0.00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&quot;$&quot;#,##0.00"/>
    <numFmt numFmtId="181" formatCode="0.00_ "/>
    <numFmt numFmtId="182" formatCode="0.0%"/>
    <numFmt numFmtId="183" formatCode="&quot;$&quot;#,##0.000"/>
    <numFmt numFmtId="184" formatCode="&quot;$&quot;#,##0"/>
    <numFmt numFmtId="185" formatCode="&quot;$&quot;#,##0.0000"/>
    <numFmt numFmtId="186" formatCode="0.0"/>
    <numFmt numFmtId="187" formatCode="0.000"/>
    <numFmt numFmtId="188" formatCode="\$#,##0.00;\-\$#,##0.00"/>
    <numFmt numFmtId="189" formatCode="_(* #,##0_);_(* \(#,##0\);_(* &quot;-&quot;??_);_(@_)"/>
  </numFmts>
  <fonts count="54">
    <font>
      <sz val="11"/>
      <name val="Calibri"/>
      <charset val="134"/>
    </font>
    <font>
      <b/>
      <sz val="11"/>
      <name val="Calibri"/>
      <family val="2"/>
    </font>
    <font>
      <b/>
      <sz val="11"/>
      <color theme="1"/>
      <name val="等线"/>
      <charset val="134"/>
      <scheme val="minor"/>
    </font>
    <font>
      <sz val="10"/>
      <name val="Arial"/>
      <family val="2"/>
    </font>
    <font>
      <sz val="11"/>
      <name val="等线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12"/>
      <name val="Arial"/>
      <family val="2"/>
    </font>
    <font>
      <sz val="9"/>
      <color indexed="42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57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rgb="FF000000"/>
      <name val="SimSun"/>
      <charset val="134"/>
    </font>
    <font>
      <sz val="11"/>
      <name val="SimSun"/>
      <charset val="134"/>
    </font>
    <font>
      <b/>
      <sz val="12"/>
      <color rgb="FFFF0000"/>
      <name val="宋体"/>
      <family val="3"/>
      <charset val="134"/>
    </font>
    <font>
      <sz val="12"/>
      <color rgb="FF002060"/>
      <name val="Calibri"/>
      <family val="2"/>
    </font>
    <font>
      <strike/>
      <sz val="11"/>
      <color rgb="FF000000"/>
      <name val="Cambria"/>
      <family val="1"/>
    </font>
    <font>
      <b/>
      <strike/>
      <sz val="10"/>
      <name val="Cambria"/>
      <family val="1"/>
    </font>
    <font>
      <b/>
      <strike/>
      <sz val="12"/>
      <name val="Cambria"/>
      <family val="1"/>
    </font>
    <font>
      <b/>
      <sz val="11"/>
      <color rgb="FFFF0000"/>
      <name val="Arial"/>
      <family val="2"/>
    </font>
    <font>
      <sz val="12"/>
      <color rgb="FF0000FF"/>
      <name val="宋体"/>
      <family val="3"/>
      <charset val="134"/>
    </font>
    <font>
      <b/>
      <i/>
      <sz val="1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7">
    <xf numFmtId="177" fontId="0" fillId="0" borderId="0"/>
    <xf numFmtId="176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/>
    <xf numFmtId="179" fontId="49" fillId="0" borderId="0" applyFont="0" applyFill="0" applyBorder="0" applyAlignment="0" applyProtection="0"/>
    <xf numFmtId="177" fontId="43" fillId="0" borderId="0"/>
    <xf numFmtId="177" fontId="3" fillId="0" borderId="0"/>
    <xf numFmtId="177" fontId="48" fillId="0" borderId="0"/>
    <xf numFmtId="177" fontId="47" fillId="0" borderId="0"/>
    <xf numFmtId="177" fontId="49" fillId="0" borderId="0">
      <alignment vertical="center"/>
    </xf>
    <xf numFmtId="177" fontId="47" fillId="0" borderId="0">
      <alignment vertical="center"/>
    </xf>
    <xf numFmtId="9" fontId="43" fillId="0" borderId="0" applyFont="0" applyFill="0" applyBorder="0" applyAlignment="0" applyProtection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</cellStyleXfs>
  <cellXfs count="355">
    <xf numFmtId="177" fontId="0" fillId="0" borderId="0" xfId="0"/>
    <xf numFmtId="177" fontId="1" fillId="0" borderId="0" xfId="0" applyFont="1" applyAlignment="1">
      <alignment vertical="center" wrapText="1"/>
    </xf>
    <xf numFmtId="177" fontId="2" fillId="0" borderId="0" xfId="0" applyFont="1" applyAlignment="1">
      <alignment vertical="center" wrapText="1"/>
    </xf>
    <xf numFmtId="180" fontId="3" fillId="0" borderId="0" xfId="15" applyNumberFormat="1" applyAlignment="1" applyProtection="1">
      <alignment wrapText="1"/>
      <protection locked="0"/>
    </xf>
    <xf numFmtId="9" fontId="0" fillId="0" borderId="0" xfId="0" applyNumberFormat="1"/>
    <xf numFmtId="177" fontId="4" fillId="0" borderId="0" xfId="0" applyFont="1"/>
    <xf numFmtId="177" fontId="3" fillId="0" borderId="0" xfId="14" applyNumberFormat="1" applyAlignment="1" applyProtection="1">
      <alignment horizontal="left"/>
      <protection locked="0"/>
    </xf>
    <xf numFmtId="177" fontId="5" fillId="0" borderId="0" xfId="14" applyNumberFormat="1" applyFont="1" applyAlignment="1" applyProtection="1">
      <alignment horizontal="left"/>
      <protection locked="0"/>
    </xf>
    <xf numFmtId="177" fontId="3" fillId="0" borderId="0" xfId="14" applyNumberFormat="1" applyAlignment="1">
      <alignment horizontal="center"/>
    </xf>
    <xf numFmtId="177" fontId="6" fillId="2" borderId="0" xfId="0" applyNumberFormat="1" applyFont="1" applyFill="1" applyAlignment="1">
      <alignment horizontal="center"/>
    </xf>
    <xf numFmtId="177" fontId="6" fillId="3" borderId="0" xfId="0" applyNumberFormat="1" applyFont="1" applyFill="1" applyAlignment="1">
      <alignment horizontal="center"/>
    </xf>
    <xf numFmtId="177" fontId="6" fillId="4" borderId="0" xfId="0" applyNumberFormat="1" applyFont="1" applyFill="1" applyAlignment="1">
      <alignment horizontal="center"/>
    </xf>
    <xf numFmtId="177" fontId="6" fillId="0" borderId="0" xfId="0" applyNumberFormat="1" applyFont="1" applyAlignment="1">
      <alignment horizontal="center"/>
    </xf>
    <xf numFmtId="180" fontId="8" fillId="0" borderId="0" xfId="14" applyNumberFormat="1" applyFont="1" applyAlignment="1" applyProtection="1">
      <alignment horizontal="left"/>
      <protection locked="0"/>
    </xf>
    <xf numFmtId="177" fontId="9" fillId="0" borderId="0" xfId="14" applyNumberFormat="1" applyFont="1" applyAlignment="1" applyProtection="1">
      <alignment horizontal="left"/>
      <protection locked="0"/>
    </xf>
    <xf numFmtId="177" fontId="9" fillId="5" borderId="0" xfId="14" applyNumberFormat="1" applyFont="1" applyFill="1" applyAlignment="1" applyProtection="1">
      <alignment horizontal="left"/>
      <protection locked="0"/>
    </xf>
    <xf numFmtId="180" fontId="3" fillId="0" borderId="0" xfId="14" applyNumberFormat="1" applyAlignment="1" applyProtection="1">
      <alignment horizontal="left"/>
      <protection locked="0"/>
    </xf>
    <xf numFmtId="177" fontId="10" fillId="0" borderId="2" xfId="14" applyNumberFormat="1" applyFont="1" applyBorder="1" applyAlignment="1" applyProtection="1">
      <alignment horizontal="left"/>
      <protection locked="0"/>
    </xf>
    <xf numFmtId="177" fontId="11" fillId="0" borderId="3" xfId="14" applyNumberFormat="1" applyFont="1" applyBorder="1" applyAlignment="1" applyProtection="1">
      <alignment horizontal="left"/>
      <protection locked="0"/>
    </xf>
    <xf numFmtId="177" fontId="10" fillId="0" borderId="3" xfId="14" applyNumberFormat="1" applyFont="1" applyBorder="1" applyProtection="1">
      <protection locked="0"/>
    </xf>
    <xf numFmtId="177" fontId="10" fillId="0" borderId="4" xfId="14" applyNumberFormat="1" applyFont="1" applyBorder="1" applyProtection="1">
      <protection locked="0"/>
    </xf>
    <xf numFmtId="177" fontId="11" fillId="6" borderId="5" xfId="14" applyNumberFormat="1" applyFont="1" applyFill="1" applyBorder="1" applyAlignment="1" applyProtection="1">
      <alignment horizontal="left"/>
      <protection locked="0"/>
    </xf>
    <xf numFmtId="180" fontId="12" fillId="0" borderId="0" xfId="14" applyNumberFormat="1" applyFont="1" applyAlignment="1" applyProtection="1">
      <alignment horizontal="left"/>
      <protection locked="0"/>
    </xf>
    <xf numFmtId="177" fontId="5" fillId="0" borderId="0" xfId="14" applyNumberFormat="1" applyFont="1" applyAlignment="1" applyProtection="1">
      <alignment horizontal="center"/>
      <protection locked="0"/>
    </xf>
    <xf numFmtId="177" fontId="5" fillId="0" borderId="0" xfId="14" applyNumberFormat="1" applyFont="1" applyAlignment="1" applyProtection="1">
      <alignment horizontal="center" vertical="center" wrapText="1"/>
      <protection locked="0"/>
    </xf>
    <xf numFmtId="9" fontId="5" fillId="0" borderId="0" xfId="14" applyNumberFormat="1" applyFont="1" applyAlignment="1" applyProtection="1">
      <alignment horizontal="center" wrapText="1"/>
      <protection locked="0"/>
    </xf>
    <xf numFmtId="177" fontId="12" fillId="0" borderId="0" xfId="14" applyNumberFormat="1" applyFont="1" applyAlignment="1" applyProtection="1">
      <alignment horizontal="left"/>
      <protection locked="0"/>
    </xf>
    <xf numFmtId="177" fontId="12" fillId="5" borderId="0" xfId="14" applyNumberFormat="1" applyFont="1" applyFill="1" applyAlignment="1" applyProtection="1">
      <alignment horizontal="left"/>
      <protection locked="0"/>
    </xf>
    <xf numFmtId="180" fontId="5" fillId="0" borderId="0" xfId="14" applyNumberFormat="1" applyFont="1" applyAlignment="1" applyProtection="1">
      <alignment horizontal="left"/>
      <protection locked="0"/>
    </xf>
    <xf numFmtId="177" fontId="13" fillId="0" borderId="0" xfId="14" applyNumberFormat="1" applyFont="1" applyAlignment="1" applyProtection="1">
      <alignment horizontal="left"/>
      <protection locked="0"/>
    </xf>
    <xf numFmtId="177" fontId="14" fillId="0" borderId="0" xfId="14" applyNumberFormat="1" applyFont="1" applyAlignment="1" applyProtection="1">
      <alignment horizontal="left"/>
      <protection locked="0"/>
    </xf>
    <xf numFmtId="177" fontId="10" fillId="0" borderId="7" xfId="14" applyNumberFormat="1" applyFont="1" applyBorder="1" applyAlignment="1" applyProtection="1">
      <alignment horizontal="left"/>
      <protection locked="0"/>
    </xf>
    <xf numFmtId="177" fontId="11" fillId="0" borderId="5" xfId="14" applyNumberFormat="1" applyFont="1" applyBorder="1" applyAlignment="1" applyProtection="1">
      <alignment horizontal="left"/>
      <protection locked="0"/>
    </xf>
    <xf numFmtId="177" fontId="10" fillId="0" borderId="5" xfId="14" applyNumberFormat="1" applyFont="1" applyBorder="1" applyProtection="1">
      <protection locked="0"/>
    </xf>
    <xf numFmtId="14" fontId="11" fillId="6" borderId="5" xfId="14" applyNumberFormat="1" applyFont="1" applyFill="1" applyBorder="1" applyAlignment="1" applyProtection="1">
      <alignment horizontal="left"/>
      <protection locked="0"/>
    </xf>
    <xf numFmtId="177" fontId="13" fillId="0" borderId="0" xfId="14" applyNumberFormat="1" applyFont="1" applyAlignment="1">
      <alignment horizontal="left"/>
    </xf>
    <xf numFmtId="177" fontId="13" fillId="0" borderId="0" xfId="14" applyNumberFormat="1" applyFont="1" applyAlignment="1">
      <alignment horizontal="left" wrapText="1"/>
    </xf>
    <xf numFmtId="14" fontId="11" fillId="0" borderId="5" xfId="14" applyNumberFormat="1" applyFont="1" applyBorder="1" applyAlignment="1" applyProtection="1">
      <alignment horizontal="left"/>
      <protection locked="0"/>
    </xf>
    <xf numFmtId="9" fontId="5" fillId="0" borderId="0" xfId="14" applyNumberFormat="1" applyFont="1" applyAlignment="1" applyProtection="1">
      <alignment horizontal="center"/>
      <protection locked="0"/>
    </xf>
    <xf numFmtId="9" fontId="12" fillId="0" borderId="0" xfId="14" applyNumberFormat="1" applyFont="1" applyAlignment="1">
      <alignment horizontal="center" wrapText="1"/>
    </xf>
    <xf numFmtId="177" fontId="5" fillId="0" borderId="0" xfId="14" applyNumberFormat="1" applyFont="1" applyAlignment="1">
      <alignment horizontal="left"/>
    </xf>
    <xf numFmtId="177" fontId="5" fillId="0" borderId="0" xfId="14" applyNumberFormat="1" applyFont="1" applyAlignment="1">
      <alignment horizontal="left" wrapText="1"/>
    </xf>
    <xf numFmtId="180" fontId="5" fillId="0" borderId="0" xfId="14" applyNumberFormat="1" applyFont="1" applyAlignment="1">
      <alignment horizontal="left"/>
    </xf>
    <xf numFmtId="177" fontId="13" fillId="0" borderId="0" xfId="14" applyNumberFormat="1" applyFont="1"/>
    <xf numFmtId="14" fontId="13" fillId="0" borderId="0" xfId="14" applyNumberFormat="1" applyFont="1"/>
    <xf numFmtId="177" fontId="13" fillId="0" borderId="0" xfId="14" applyNumberFormat="1" applyFont="1" applyAlignment="1">
      <alignment wrapText="1"/>
    </xf>
    <xf numFmtId="180" fontId="13" fillId="0" borderId="0" xfId="14" applyNumberFormat="1" applyFont="1" applyAlignment="1">
      <alignment horizontal="left"/>
    </xf>
    <xf numFmtId="177" fontId="11" fillId="0" borderId="9" xfId="14" applyNumberFormat="1" applyFont="1" applyBorder="1" applyProtection="1">
      <protection locked="0"/>
    </xf>
    <xf numFmtId="177" fontId="5" fillId="0" borderId="0" xfId="14" applyNumberFormat="1" applyFont="1" applyAlignment="1">
      <alignment horizontal="right" wrapText="1"/>
    </xf>
    <xf numFmtId="177" fontId="11" fillId="0" borderId="5" xfId="14" applyNumberFormat="1" applyFont="1" applyBorder="1" applyAlignment="1" applyProtection="1">
      <alignment horizontal="left" wrapText="1"/>
      <protection locked="0"/>
    </xf>
    <xf numFmtId="177" fontId="10" fillId="0" borderId="5" xfId="14" applyNumberFormat="1" applyFont="1" applyBorder="1" applyAlignment="1" applyProtection="1">
      <alignment wrapText="1"/>
      <protection locked="0"/>
    </xf>
    <xf numFmtId="177" fontId="16" fillId="7" borderId="3" xfId="14" applyNumberFormat="1" applyFont="1" applyFill="1" applyBorder="1" applyAlignment="1">
      <alignment horizontal="center" wrapText="1"/>
    </xf>
    <xf numFmtId="177" fontId="15" fillId="7" borderId="5" xfId="14" applyNumberFormat="1" applyFont="1" applyFill="1" applyBorder="1" applyAlignment="1">
      <alignment horizontal="center" wrapText="1"/>
    </xf>
    <xf numFmtId="177" fontId="17" fillId="7" borderId="5" xfId="14" applyNumberFormat="1" applyFont="1" applyFill="1" applyBorder="1" applyAlignment="1">
      <alignment horizontal="center" wrapText="1"/>
    </xf>
    <xf numFmtId="9" fontId="17" fillId="7" borderId="5" xfId="14" applyNumberFormat="1" applyFont="1" applyFill="1" applyBorder="1" applyAlignment="1">
      <alignment horizontal="center" wrapText="1"/>
    </xf>
    <xf numFmtId="10" fontId="17" fillId="7" borderId="15" xfId="14" applyNumberFormat="1" applyFont="1" applyFill="1" applyBorder="1" applyAlignment="1">
      <alignment horizontal="center" wrapText="1"/>
    </xf>
    <xf numFmtId="9" fontId="17" fillId="7" borderId="15" xfId="14" applyNumberFormat="1" applyFont="1" applyFill="1" applyBorder="1" applyAlignment="1">
      <alignment horizontal="center" wrapText="1"/>
    </xf>
    <xf numFmtId="177" fontId="16" fillId="5" borderId="5" xfId="14" applyNumberFormat="1" applyFont="1" applyFill="1" applyBorder="1" applyAlignment="1">
      <alignment horizontal="center" wrapText="1"/>
    </xf>
    <xf numFmtId="177" fontId="15" fillId="5" borderId="5" xfId="14" applyNumberFormat="1" applyFont="1" applyFill="1" applyBorder="1" applyAlignment="1">
      <alignment horizontal="center" wrapText="1"/>
    </xf>
    <xf numFmtId="10" fontId="17" fillId="5" borderId="15" xfId="14" applyNumberFormat="1" applyFont="1" applyFill="1" applyBorder="1" applyAlignment="1">
      <alignment horizontal="center"/>
    </xf>
    <xf numFmtId="180" fontId="17" fillId="5" borderId="15" xfId="14" applyNumberFormat="1" applyFont="1" applyFill="1" applyBorder="1" applyAlignment="1">
      <alignment horizontal="center" wrapText="1"/>
    </xf>
    <xf numFmtId="9" fontId="17" fillId="5" borderId="15" xfId="14" applyNumberFormat="1" applyFont="1" applyFill="1" applyBorder="1" applyAlignment="1">
      <alignment horizontal="center" wrapText="1"/>
    </xf>
    <xf numFmtId="177" fontId="16" fillId="5" borderId="15" xfId="14" applyNumberFormat="1" applyFont="1" applyFill="1" applyBorder="1" applyAlignment="1">
      <alignment horizontal="center" wrapText="1"/>
    </xf>
    <xf numFmtId="177" fontId="18" fillId="5" borderId="4" xfId="14" applyNumberFormat="1" applyFont="1" applyFill="1" applyBorder="1" applyAlignment="1">
      <alignment horizontal="center" wrapText="1"/>
    </xf>
    <xf numFmtId="177" fontId="3" fillId="6" borderId="0" xfId="14" applyNumberFormat="1" applyFill="1" applyAlignment="1">
      <alignment horizontal="center"/>
    </xf>
    <xf numFmtId="177" fontId="15" fillId="5" borderId="9" xfId="14" applyNumberFormat="1" applyFont="1" applyFill="1" applyBorder="1" applyAlignment="1">
      <alignment horizontal="center" wrapText="1"/>
    </xf>
    <xf numFmtId="177" fontId="3" fillId="0" borderId="5" xfId="14" applyNumberFormat="1" applyBorder="1" applyAlignment="1">
      <alignment horizontal="center"/>
    </xf>
    <xf numFmtId="177" fontId="19" fillId="0" borderId="5" xfId="14" applyNumberFormat="1" applyFont="1" applyBorder="1" applyAlignment="1">
      <alignment horizontal="center" vertical="center" wrapText="1"/>
    </xf>
    <xf numFmtId="180" fontId="19" fillId="0" borderId="5" xfId="14" applyNumberFormat="1" applyFont="1" applyBorder="1" applyAlignment="1">
      <alignment horizontal="center" vertical="center" wrapText="1"/>
    </xf>
    <xf numFmtId="180" fontId="20" fillId="6" borderId="5" xfId="14" applyNumberFormat="1" applyFont="1" applyFill="1" applyBorder="1" applyAlignment="1">
      <alignment horizontal="center" vertical="center" wrapText="1"/>
    </xf>
    <xf numFmtId="180" fontId="16" fillId="6" borderId="5" xfId="14" applyNumberFormat="1" applyFont="1" applyFill="1" applyBorder="1" applyAlignment="1">
      <alignment horizontal="center" vertical="center" wrapText="1"/>
    </xf>
    <xf numFmtId="177" fontId="19" fillId="8" borderId="5" xfId="14" applyNumberFormat="1" applyFont="1" applyFill="1" applyBorder="1" applyAlignment="1">
      <alignment horizontal="center" vertical="center" wrapText="1"/>
    </xf>
    <xf numFmtId="1" fontId="19" fillId="8" borderId="5" xfId="14" applyNumberFormat="1" applyFont="1" applyFill="1" applyBorder="1" applyAlignment="1">
      <alignment horizontal="center" vertical="center" wrapText="1"/>
    </xf>
    <xf numFmtId="1" fontId="19" fillId="0" borderId="5" xfId="14" applyNumberFormat="1" applyFont="1" applyBorder="1" applyAlignment="1">
      <alignment horizontal="center" vertical="center" wrapText="1"/>
    </xf>
    <xf numFmtId="181" fontId="19" fillId="8" borderId="5" xfId="14" applyNumberFormat="1" applyFont="1" applyFill="1" applyBorder="1" applyAlignment="1">
      <alignment horizontal="center" vertical="center" wrapText="1"/>
    </xf>
    <xf numFmtId="3" fontId="19" fillId="8" borderId="5" xfId="14" applyNumberFormat="1" applyFont="1" applyFill="1" applyBorder="1" applyAlignment="1">
      <alignment horizontal="center" vertical="center" wrapText="1"/>
    </xf>
    <xf numFmtId="180" fontId="20" fillId="8" borderId="5" xfId="14" applyNumberFormat="1" applyFont="1" applyFill="1" applyBorder="1" applyAlignment="1">
      <alignment horizontal="center" vertical="center" wrapText="1"/>
    </xf>
    <xf numFmtId="177" fontId="19" fillId="8" borderId="5" xfId="14" applyNumberFormat="1" applyFont="1" applyFill="1" applyBorder="1" applyAlignment="1">
      <alignment horizontal="center"/>
    </xf>
    <xf numFmtId="182" fontId="19" fillId="8" borderId="5" xfId="14" applyNumberFormat="1" applyFont="1" applyFill="1" applyBorder="1" applyAlignment="1">
      <alignment horizontal="center"/>
    </xf>
    <xf numFmtId="180" fontId="21" fillId="8" borderId="5" xfId="14" applyNumberFormat="1" applyFont="1" applyFill="1" applyBorder="1" applyAlignment="1">
      <alignment horizontal="center" vertical="center" wrapText="1"/>
    </xf>
    <xf numFmtId="182" fontId="22" fillId="8" borderId="4" xfId="2" applyNumberFormat="1" applyFont="1" applyFill="1" applyBorder="1" applyAlignment="1">
      <alignment horizontal="center" vertical="center"/>
    </xf>
    <xf numFmtId="180" fontId="18" fillId="6" borderId="5" xfId="1" applyNumberFormat="1" applyFont="1" applyFill="1" applyBorder="1" applyAlignment="1">
      <alignment horizontal="center" vertical="center"/>
    </xf>
    <xf numFmtId="183" fontId="18" fillId="0" borderId="4" xfId="1" applyNumberFormat="1" applyFont="1" applyFill="1" applyBorder="1" applyAlignment="1">
      <alignment horizontal="center" vertical="center"/>
    </xf>
    <xf numFmtId="26" fontId="15" fillId="8" borderId="5" xfId="14" applyNumberFormat="1" applyFont="1" applyFill="1" applyBorder="1" applyAlignment="1">
      <alignment horizontal="center" vertical="center" wrapText="1"/>
    </xf>
    <xf numFmtId="10" fontId="19" fillId="8" borderId="5" xfId="14" applyNumberFormat="1" applyFont="1" applyFill="1" applyBorder="1" applyAlignment="1">
      <alignment horizontal="center" vertical="center"/>
    </xf>
    <xf numFmtId="184" fontId="19" fillId="0" borderId="5" xfId="14" applyNumberFormat="1" applyFont="1" applyBorder="1" applyAlignment="1">
      <alignment horizontal="center" vertical="center" wrapText="1"/>
    </xf>
    <xf numFmtId="177" fontId="6" fillId="0" borderId="5" xfId="0" applyNumberFormat="1" applyFont="1" applyBorder="1"/>
    <xf numFmtId="180" fontId="22" fillId="6" borderId="5" xfId="1" applyNumberFormat="1" applyFont="1" applyFill="1" applyBorder="1" applyAlignment="1">
      <alignment horizontal="center" vertical="center"/>
    </xf>
    <xf numFmtId="177" fontId="19" fillId="9" borderId="5" xfId="14" applyNumberFormat="1" applyFont="1" applyFill="1" applyBorder="1" applyAlignment="1">
      <alignment horizontal="center" vertical="center" wrapText="1"/>
    </xf>
    <xf numFmtId="180" fontId="23" fillId="6" borderId="5" xfId="14" applyNumberFormat="1" applyFont="1" applyFill="1" applyBorder="1" applyAlignment="1">
      <alignment horizontal="center" vertical="center" wrapText="1"/>
    </xf>
    <xf numFmtId="180" fontId="24" fillId="6" borderId="5" xfId="14" applyNumberFormat="1" applyFont="1" applyFill="1" applyBorder="1" applyAlignment="1">
      <alignment horizontal="center" vertical="center" wrapText="1"/>
    </xf>
    <xf numFmtId="182" fontId="25" fillId="10" borderId="4" xfId="2" applyNumberFormat="1" applyFont="1" applyFill="1" applyBorder="1" applyAlignment="1">
      <alignment horizontal="center" vertical="center"/>
    </xf>
    <xf numFmtId="180" fontId="18" fillId="10" borderId="5" xfId="1" applyNumberFormat="1" applyFont="1" applyFill="1" applyBorder="1" applyAlignment="1">
      <alignment horizontal="center" vertical="center"/>
    </xf>
    <xf numFmtId="183" fontId="18" fillId="10" borderId="4" xfId="1" applyNumberFormat="1" applyFont="1" applyFill="1" applyBorder="1" applyAlignment="1">
      <alignment horizontal="center" vertical="center"/>
    </xf>
    <xf numFmtId="26" fontId="15" fillId="10" borderId="5" xfId="14" applyNumberFormat="1" applyFont="1" applyFill="1" applyBorder="1" applyAlignment="1">
      <alignment horizontal="center" vertical="center" wrapText="1"/>
    </xf>
    <xf numFmtId="10" fontId="19" fillId="10" borderId="5" xfId="14" applyNumberFormat="1" applyFont="1" applyFill="1" applyBorder="1" applyAlignment="1">
      <alignment horizontal="center" vertical="center"/>
    </xf>
    <xf numFmtId="1" fontId="19" fillId="10" borderId="5" xfId="14" applyNumberFormat="1" applyFont="1" applyFill="1" applyBorder="1" applyAlignment="1">
      <alignment horizontal="center" vertical="center" wrapText="1"/>
    </xf>
    <xf numFmtId="184" fontId="19" fillId="10" borderId="5" xfId="14" applyNumberFormat="1" applyFont="1" applyFill="1" applyBorder="1" applyAlignment="1">
      <alignment horizontal="center" vertical="center" wrapText="1"/>
    </xf>
    <xf numFmtId="180" fontId="18" fillId="0" borderId="4" xfId="1" applyNumberFormat="1" applyFont="1" applyFill="1" applyBorder="1" applyAlignment="1">
      <alignment horizontal="center" vertical="center"/>
    </xf>
    <xf numFmtId="177" fontId="19" fillId="2" borderId="0" xfId="14" applyNumberFormat="1" applyFont="1" applyFill="1" applyAlignment="1">
      <alignment horizontal="center" vertical="center" wrapText="1"/>
    </xf>
    <xf numFmtId="180" fontId="23" fillId="2" borderId="0" xfId="14" applyNumberFormat="1" applyFont="1" applyFill="1" applyAlignment="1">
      <alignment horizontal="center" vertical="center" wrapText="1"/>
    </xf>
    <xf numFmtId="180" fontId="24" fillId="2" borderId="0" xfId="14" applyNumberFormat="1" applyFont="1" applyFill="1" applyAlignment="1">
      <alignment horizontal="center" vertical="center" wrapText="1"/>
    </xf>
    <xf numFmtId="1" fontId="19" fillId="2" borderId="0" xfId="14" applyNumberFormat="1" applyFont="1" applyFill="1" applyAlignment="1">
      <alignment horizontal="center" vertical="center" wrapText="1"/>
    </xf>
    <xf numFmtId="181" fontId="19" fillId="2" borderId="0" xfId="14" applyNumberFormat="1" applyFont="1" applyFill="1" applyAlignment="1">
      <alignment horizontal="center" vertical="center" wrapText="1"/>
    </xf>
    <xf numFmtId="3" fontId="19" fillId="2" borderId="0" xfId="14" applyNumberFormat="1" applyFont="1" applyFill="1" applyAlignment="1">
      <alignment horizontal="center" vertical="center" wrapText="1"/>
    </xf>
    <xf numFmtId="180" fontId="20" fillId="2" borderId="0" xfId="14" applyNumberFormat="1" applyFont="1" applyFill="1" applyAlignment="1">
      <alignment horizontal="center" vertical="center" wrapText="1"/>
    </xf>
    <xf numFmtId="177" fontId="19" fillId="2" borderId="0" xfId="14" applyNumberFormat="1" applyFont="1" applyFill="1" applyAlignment="1">
      <alignment horizontal="center"/>
    </xf>
    <xf numFmtId="182" fontId="19" fillId="2" borderId="0" xfId="14" applyNumberFormat="1" applyFont="1" applyFill="1" applyAlignment="1">
      <alignment horizontal="center"/>
    </xf>
    <xf numFmtId="180" fontId="21" fillId="2" borderId="0" xfId="14" applyNumberFormat="1" applyFont="1" applyFill="1" applyAlignment="1">
      <alignment horizontal="center" vertical="center" wrapText="1"/>
    </xf>
    <xf numFmtId="182" fontId="22" fillId="2" borderId="0" xfId="2" applyNumberFormat="1" applyFont="1" applyFill="1" applyBorder="1" applyAlignment="1">
      <alignment horizontal="center" vertical="center"/>
    </xf>
    <xf numFmtId="180" fontId="18" fillId="2" borderId="0" xfId="1" applyNumberFormat="1" applyFont="1" applyFill="1" applyBorder="1" applyAlignment="1">
      <alignment horizontal="center" vertical="center"/>
    </xf>
    <xf numFmtId="26" fontId="15" fillId="2" borderId="0" xfId="14" applyNumberFormat="1" applyFont="1" applyFill="1" applyAlignment="1">
      <alignment horizontal="center" vertical="center" wrapText="1"/>
    </xf>
    <xf numFmtId="10" fontId="19" fillId="2" borderId="0" xfId="14" applyNumberFormat="1" applyFont="1" applyFill="1" applyAlignment="1">
      <alignment horizontal="center" vertical="center"/>
    </xf>
    <xf numFmtId="184" fontId="19" fillId="2" borderId="0" xfId="14" applyNumberFormat="1" applyFont="1" applyFill="1" applyAlignment="1">
      <alignment horizontal="center" vertical="center" wrapText="1"/>
    </xf>
    <xf numFmtId="177" fontId="6" fillId="2" borderId="0" xfId="0" applyNumberFormat="1" applyFont="1" applyFill="1"/>
    <xf numFmtId="177" fontId="19" fillId="0" borderId="0" xfId="14" applyNumberFormat="1" applyFont="1" applyAlignment="1">
      <alignment horizontal="center" vertical="center" wrapText="1"/>
    </xf>
    <xf numFmtId="180" fontId="20" fillId="6" borderId="0" xfId="14" applyNumberFormat="1" applyFont="1" applyFill="1" applyAlignment="1">
      <alignment horizontal="center" vertical="center" wrapText="1"/>
    </xf>
    <xf numFmtId="180" fontId="16" fillId="6" borderId="0" xfId="14" applyNumberFormat="1" applyFont="1" applyFill="1" applyAlignment="1">
      <alignment horizontal="center" vertical="center" wrapText="1"/>
    </xf>
    <xf numFmtId="177" fontId="19" fillId="8" borderId="0" xfId="14" applyNumberFormat="1" applyFont="1" applyFill="1" applyAlignment="1">
      <alignment horizontal="center" vertical="center" wrapText="1"/>
    </xf>
    <xf numFmtId="1" fontId="19" fillId="8" borderId="0" xfId="14" applyNumberFormat="1" applyFont="1" applyFill="1" applyAlignment="1">
      <alignment horizontal="center" vertical="center" wrapText="1"/>
    </xf>
    <xf numFmtId="1" fontId="19" fillId="0" borderId="0" xfId="14" applyNumberFormat="1" applyFont="1" applyAlignment="1">
      <alignment horizontal="center" vertical="center" wrapText="1"/>
    </xf>
    <xf numFmtId="181" fontId="19" fillId="8" borderId="0" xfId="14" applyNumberFormat="1" applyFont="1" applyFill="1" applyAlignment="1">
      <alignment horizontal="center" vertical="center" wrapText="1"/>
    </xf>
    <xf numFmtId="3" fontId="19" fillId="8" borderId="0" xfId="14" applyNumberFormat="1" applyFont="1" applyFill="1" applyAlignment="1">
      <alignment horizontal="center" vertical="center" wrapText="1"/>
    </xf>
    <xf numFmtId="180" fontId="20" fillId="8" borderId="0" xfId="14" applyNumberFormat="1" applyFont="1" applyFill="1" applyAlignment="1">
      <alignment horizontal="center" vertical="center" wrapText="1"/>
    </xf>
    <xf numFmtId="177" fontId="19" fillId="8" borderId="0" xfId="14" applyNumberFormat="1" applyFont="1" applyFill="1" applyAlignment="1">
      <alignment horizontal="center"/>
    </xf>
    <xf numFmtId="182" fontId="19" fillId="8" borderId="0" xfId="14" applyNumberFormat="1" applyFont="1" applyFill="1" applyAlignment="1">
      <alignment horizontal="center"/>
    </xf>
    <xf numFmtId="180" fontId="21" fillId="8" borderId="0" xfId="14" applyNumberFormat="1" applyFont="1" applyFill="1" applyAlignment="1">
      <alignment horizontal="center" vertical="center" wrapText="1"/>
    </xf>
    <xf numFmtId="182" fontId="25" fillId="10" borderId="0" xfId="2" applyNumberFormat="1" applyFont="1" applyFill="1" applyBorder="1" applyAlignment="1">
      <alignment horizontal="center" vertical="center"/>
    </xf>
    <xf numFmtId="180" fontId="18" fillId="10" borderId="0" xfId="1" applyNumberFormat="1" applyFont="1" applyFill="1" applyBorder="1" applyAlignment="1">
      <alignment horizontal="center" vertical="center"/>
    </xf>
    <xf numFmtId="183" fontId="18" fillId="10" borderId="0" xfId="1" applyNumberFormat="1" applyFont="1" applyFill="1" applyBorder="1" applyAlignment="1">
      <alignment horizontal="center" vertical="center"/>
    </xf>
    <xf numFmtId="26" fontId="15" fillId="10" borderId="0" xfId="14" applyNumberFormat="1" applyFont="1" applyFill="1" applyAlignment="1">
      <alignment horizontal="center" vertical="center" wrapText="1"/>
    </xf>
    <xf numFmtId="10" fontId="19" fillId="10" borderId="0" xfId="14" applyNumberFormat="1" applyFont="1" applyFill="1" applyAlignment="1">
      <alignment horizontal="center" vertical="center"/>
    </xf>
    <xf numFmtId="1" fontId="19" fillId="10" borderId="0" xfId="14" applyNumberFormat="1" applyFont="1" applyFill="1" applyAlignment="1">
      <alignment horizontal="center" vertical="center" wrapText="1"/>
    </xf>
    <xf numFmtId="184" fontId="19" fillId="10" borderId="0" xfId="14" applyNumberFormat="1" applyFont="1" applyFill="1" applyAlignment="1">
      <alignment horizontal="center" vertical="center" wrapText="1"/>
    </xf>
    <xf numFmtId="177" fontId="6" fillId="0" borderId="0" xfId="0" applyNumberFormat="1" applyFont="1"/>
    <xf numFmtId="180" fontId="22" fillId="6" borderId="0" xfId="1" applyNumberFormat="1" applyFont="1" applyFill="1" applyBorder="1" applyAlignment="1">
      <alignment horizontal="center" vertical="center"/>
    </xf>
    <xf numFmtId="183" fontId="18" fillId="2" borderId="0" xfId="1" applyNumberFormat="1" applyFont="1" applyFill="1" applyBorder="1" applyAlignment="1">
      <alignment horizontal="center" vertical="center"/>
    </xf>
    <xf numFmtId="177" fontId="19" fillId="9" borderId="0" xfId="14" applyNumberFormat="1" applyFont="1" applyFill="1" applyAlignment="1">
      <alignment horizontal="center" vertical="center" wrapText="1"/>
    </xf>
    <xf numFmtId="180" fontId="23" fillId="9" borderId="0" xfId="14" applyNumberFormat="1" applyFont="1" applyFill="1" applyAlignment="1">
      <alignment horizontal="center" vertical="center" wrapText="1"/>
    </xf>
    <xf numFmtId="180" fontId="24" fillId="9" borderId="0" xfId="14" applyNumberFormat="1" applyFont="1" applyFill="1" applyAlignment="1">
      <alignment horizontal="center" vertical="center" wrapText="1"/>
    </xf>
    <xf numFmtId="177" fontId="19" fillId="2" borderId="0" xfId="14" applyNumberFormat="1" applyFont="1" applyFill="1" applyAlignment="1">
      <alignment horizontal="left" vertical="center" wrapText="1"/>
    </xf>
    <xf numFmtId="1" fontId="23" fillId="0" borderId="5" xfId="14" applyNumberFormat="1" applyFont="1" applyBorder="1" applyAlignment="1">
      <alignment horizontal="center" vertical="center" wrapText="1"/>
    </xf>
    <xf numFmtId="10" fontId="26" fillId="0" borderId="0" xfId="0" applyNumberFormat="1" applyFont="1" applyAlignment="1">
      <alignment horizontal="center"/>
    </xf>
    <xf numFmtId="177" fontId="27" fillId="0" borderId="0" xfId="0" applyNumberFormat="1" applyFont="1" applyAlignment="1">
      <alignment horizontal="center"/>
    </xf>
    <xf numFmtId="183" fontId="6" fillId="0" borderId="0" xfId="0" applyNumberFormat="1" applyFont="1" applyAlignment="1">
      <alignment horizontal="center"/>
    </xf>
    <xf numFmtId="26" fontId="27" fillId="0" borderId="0" xfId="0" applyNumberFormat="1" applyFont="1" applyAlignment="1">
      <alignment horizontal="center"/>
    </xf>
    <xf numFmtId="184" fontId="6" fillId="0" borderId="0" xfId="0" applyNumberFormat="1" applyFont="1" applyAlignment="1">
      <alignment horizontal="center"/>
    </xf>
    <xf numFmtId="177" fontId="28" fillId="3" borderId="0" xfId="14" applyNumberFormat="1" applyFont="1" applyFill="1" applyAlignment="1">
      <alignment horizontal="left" vertical="center" wrapText="1"/>
    </xf>
    <xf numFmtId="177" fontId="19" fillId="3" borderId="0" xfId="14" applyNumberFormat="1" applyFont="1" applyFill="1" applyAlignment="1">
      <alignment horizontal="center" vertical="center" wrapText="1"/>
    </xf>
    <xf numFmtId="180" fontId="23" fillId="3" borderId="0" xfId="14" applyNumberFormat="1" applyFont="1" applyFill="1" applyAlignment="1">
      <alignment horizontal="center" vertical="center" wrapText="1"/>
    </xf>
    <xf numFmtId="180" fontId="24" fillId="3" borderId="0" xfId="14" applyNumberFormat="1" applyFont="1" applyFill="1" applyAlignment="1">
      <alignment horizontal="center" vertical="center" wrapText="1"/>
    </xf>
    <xf numFmtId="1" fontId="19" fillId="3" borderId="0" xfId="14" applyNumberFormat="1" applyFont="1" applyFill="1" applyAlignment="1">
      <alignment horizontal="center" vertical="center" wrapText="1"/>
    </xf>
    <xf numFmtId="181" fontId="19" fillId="3" borderId="0" xfId="14" applyNumberFormat="1" applyFont="1" applyFill="1" applyAlignment="1">
      <alignment horizontal="center" vertical="center" wrapText="1"/>
    </xf>
    <xf numFmtId="3" fontId="19" fillId="3" borderId="0" xfId="14" applyNumberFormat="1" applyFont="1" applyFill="1" applyAlignment="1">
      <alignment horizontal="center" vertical="center" wrapText="1"/>
    </xf>
    <xf numFmtId="180" fontId="20" fillId="3" borderId="0" xfId="14" applyNumberFormat="1" applyFont="1" applyFill="1" applyAlignment="1">
      <alignment horizontal="center" vertical="center" wrapText="1"/>
    </xf>
    <xf numFmtId="177" fontId="19" fillId="3" borderId="0" xfId="14" applyNumberFormat="1" applyFont="1" applyFill="1" applyAlignment="1">
      <alignment horizontal="center"/>
    </xf>
    <xf numFmtId="182" fontId="19" fillId="3" borderId="0" xfId="14" applyNumberFormat="1" applyFont="1" applyFill="1" applyAlignment="1">
      <alignment horizontal="center"/>
    </xf>
    <xf numFmtId="180" fontId="21" fillId="3" borderId="0" xfId="14" applyNumberFormat="1" applyFont="1" applyFill="1" applyAlignment="1">
      <alignment horizontal="center" vertical="center" wrapText="1"/>
    </xf>
    <xf numFmtId="182" fontId="22" fillId="3" borderId="0" xfId="2" applyNumberFormat="1" applyFont="1" applyFill="1" applyBorder="1" applyAlignment="1">
      <alignment horizontal="center" vertical="center"/>
    </xf>
    <xf numFmtId="180" fontId="18" fillId="3" borderId="0" xfId="1" applyNumberFormat="1" applyFont="1" applyFill="1" applyBorder="1" applyAlignment="1">
      <alignment horizontal="center" vertical="center"/>
    </xf>
    <xf numFmtId="9" fontId="18" fillId="3" borderId="0" xfId="2" applyFont="1" applyFill="1" applyBorder="1" applyAlignment="1">
      <alignment horizontal="center" vertical="center"/>
    </xf>
    <xf numFmtId="26" fontId="15" fillId="3" borderId="0" xfId="14" applyNumberFormat="1" applyFont="1" applyFill="1" applyAlignment="1">
      <alignment horizontal="center" vertical="center" wrapText="1"/>
    </xf>
    <xf numFmtId="10" fontId="19" fillId="3" borderId="0" xfId="14" applyNumberFormat="1" applyFont="1" applyFill="1" applyAlignment="1">
      <alignment horizontal="center" vertical="center"/>
    </xf>
    <xf numFmtId="184" fontId="19" fillId="3" borderId="0" xfId="14" applyNumberFormat="1" applyFont="1" applyFill="1" applyAlignment="1">
      <alignment horizontal="center" vertical="center" wrapText="1"/>
    </xf>
    <xf numFmtId="177" fontId="6" fillId="3" borderId="0" xfId="0" applyNumberFormat="1" applyFont="1" applyFill="1"/>
    <xf numFmtId="177" fontId="19" fillId="8" borderId="5" xfId="14" applyNumberFormat="1" applyFont="1" applyFill="1" applyBorder="1" applyAlignment="1">
      <alignment horizontal="center" vertical="center"/>
    </xf>
    <xf numFmtId="182" fontId="15" fillId="6" borderId="5" xfId="14" applyNumberFormat="1" applyFont="1" applyFill="1" applyBorder="1" applyAlignment="1">
      <alignment horizontal="center" vertical="center"/>
    </xf>
    <xf numFmtId="177" fontId="28" fillId="4" borderId="0" xfId="0" applyNumberFormat="1" applyFont="1" applyFill="1" applyAlignment="1">
      <alignment horizontal="left" vertical="center"/>
    </xf>
    <xf numFmtId="177" fontId="27" fillId="4" borderId="0" xfId="0" applyNumberFormat="1" applyFont="1" applyFill="1" applyAlignment="1">
      <alignment horizontal="center"/>
    </xf>
    <xf numFmtId="9" fontId="6" fillId="4" borderId="0" xfId="0" applyNumberFormat="1" applyFont="1" applyFill="1" applyAlignment="1">
      <alignment horizontal="center"/>
    </xf>
    <xf numFmtId="10" fontId="6" fillId="4" borderId="0" xfId="0" applyNumberFormat="1" applyFont="1" applyFill="1" applyAlignment="1">
      <alignment horizontal="center"/>
    </xf>
    <xf numFmtId="183" fontId="6" fillId="4" borderId="0" xfId="0" applyNumberFormat="1" applyFont="1" applyFill="1" applyAlignment="1">
      <alignment horizontal="center"/>
    </xf>
    <xf numFmtId="9" fontId="6" fillId="4" borderId="0" xfId="2" applyFont="1" applyFill="1" applyAlignment="1">
      <alignment horizontal="center"/>
    </xf>
    <xf numFmtId="26" fontId="27" fillId="4" borderId="0" xfId="0" applyNumberFormat="1" applyFont="1" applyFill="1" applyAlignment="1">
      <alignment horizontal="center"/>
    </xf>
    <xf numFmtId="177" fontId="6" fillId="4" borderId="0" xfId="0" applyNumberFormat="1" applyFont="1" applyFill="1" applyAlignment="1">
      <alignment horizontal="right"/>
    </xf>
    <xf numFmtId="185" fontId="18" fillId="0" borderId="4" xfId="1" applyNumberFormat="1" applyFont="1" applyFill="1" applyBorder="1" applyAlignment="1">
      <alignment horizontal="center" vertical="center"/>
    </xf>
    <xf numFmtId="177" fontId="29" fillId="4" borderId="0" xfId="0" applyNumberFormat="1" applyFont="1" applyFill="1" applyAlignment="1">
      <alignment horizontal="left" vertical="center"/>
    </xf>
    <xf numFmtId="182" fontId="27" fillId="4" borderId="0" xfId="0" applyNumberFormat="1" applyFont="1" applyFill="1" applyAlignment="1">
      <alignment horizontal="center"/>
    </xf>
    <xf numFmtId="182" fontId="27" fillId="4" borderId="0" xfId="2" applyNumberFormat="1" applyFont="1" applyFill="1" applyAlignment="1">
      <alignment horizontal="center"/>
    </xf>
    <xf numFmtId="177" fontId="24" fillId="0" borderId="5" xfId="14" applyNumberFormat="1" applyFont="1" applyBorder="1" applyAlignment="1">
      <alignment horizontal="center" vertical="center" wrapText="1"/>
    </xf>
    <xf numFmtId="180" fontId="24" fillId="6" borderId="0" xfId="14" applyNumberFormat="1" applyFont="1" applyFill="1" applyAlignment="1">
      <alignment horizontal="center" vertical="center" wrapText="1"/>
    </xf>
    <xf numFmtId="177" fontId="19" fillId="8" borderId="0" xfId="14" applyNumberFormat="1" applyFont="1" applyFill="1" applyAlignment="1">
      <alignment horizontal="center" vertical="center"/>
    </xf>
    <xf numFmtId="182" fontId="15" fillId="6" borderId="0" xfId="14" applyNumberFormat="1" applyFont="1" applyFill="1" applyAlignment="1">
      <alignment horizontal="center" vertical="center"/>
    </xf>
    <xf numFmtId="182" fontId="22" fillId="8" borderId="0" xfId="2" applyNumberFormat="1" applyFont="1" applyFill="1" applyBorder="1" applyAlignment="1">
      <alignment horizontal="center" vertical="center"/>
    </xf>
    <xf numFmtId="183" fontId="18" fillId="0" borderId="0" xfId="1" applyNumberFormat="1" applyFont="1" applyFill="1" applyBorder="1" applyAlignment="1">
      <alignment horizontal="center" vertical="center"/>
    </xf>
    <xf numFmtId="10" fontId="19" fillId="8" borderId="0" xfId="14" applyNumberFormat="1" applyFont="1" applyFill="1" applyAlignment="1">
      <alignment horizontal="center" vertical="center"/>
    </xf>
    <xf numFmtId="1" fontId="23" fillId="0" borderId="0" xfId="14" applyNumberFormat="1" applyFont="1" applyAlignment="1">
      <alignment horizontal="center" vertical="center" wrapText="1"/>
    </xf>
    <xf numFmtId="184" fontId="19" fillId="0" borderId="0" xfId="14" applyNumberFormat="1" applyFont="1" applyAlignment="1">
      <alignment horizontal="center" vertical="center" wrapText="1"/>
    </xf>
    <xf numFmtId="177" fontId="19" fillId="0" borderId="0" xfId="14" applyNumberFormat="1" applyFont="1" applyAlignment="1">
      <alignment horizontal="left" vertical="center" wrapText="1"/>
    </xf>
    <xf numFmtId="180" fontId="23" fillId="6" borderId="0" xfId="14" applyNumberFormat="1" applyFont="1" applyFill="1" applyAlignment="1">
      <alignment horizontal="center" vertical="center" wrapText="1"/>
    </xf>
    <xf numFmtId="180" fontId="18" fillId="0" borderId="0" xfId="1" applyNumberFormat="1" applyFont="1" applyFill="1" applyBorder="1" applyAlignment="1">
      <alignment horizontal="center" vertical="center"/>
    </xf>
    <xf numFmtId="177" fontId="30" fillId="0" borderId="19" xfId="0" applyNumberFormat="1" applyFont="1" applyBorder="1" applyAlignment="1">
      <alignment vertical="center"/>
    </xf>
    <xf numFmtId="177" fontId="30" fillId="0" borderId="20" xfId="0" applyNumberFormat="1" applyFont="1" applyBorder="1" applyAlignment="1">
      <alignment vertical="center"/>
    </xf>
    <xf numFmtId="177" fontId="30" fillId="0" borderId="21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177" fontId="30" fillId="0" borderId="25" xfId="0" applyNumberFormat="1" applyFont="1" applyBorder="1" applyAlignment="1">
      <alignment vertical="center"/>
    </xf>
    <xf numFmtId="177" fontId="8" fillId="6" borderId="26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30" fillId="0" borderId="26" xfId="0" applyNumberFormat="1" applyFont="1" applyBorder="1" applyAlignment="1">
      <alignment vertical="center"/>
    </xf>
    <xf numFmtId="177" fontId="32" fillId="0" borderId="1" xfId="0" applyNumberFormat="1" applyFont="1" applyBorder="1" applyAlignment="1">
      <alignment vertical="center"/>
    </xf>
    <xf numFmtId="177" fontId="32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177" fontId="33" fillId="0" borderId="2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0" xfId="0" applyNumberFormat="1" applyFont="1" applyAlignment="1">
      <alignment horizontal="center" vertical="center"/>
    </xf>
    <xf numFmtId="177" fontId="30" fillId="11" borderId="25" xfId="0" applyNumberFormat="1" applyFont="1" applyFill="1" applyBorder="1" applyAlignment="1">
      <alignment vertical="center"/>
    </xf>
    <xf numFmtId="177" fontId="34" fillId="12" borderId="0" xfId="0" applyNumberFormat="1" applyFont="1" applyFill="1" applyAlignment="1">
      <alignment horizontal="center"/>
    </xf>
    <xf numFmtId="177" fontId="11" fillId="0" borderId="26" xfId="0" applyNumberFormat="1" applyFont="1" applyBorder="1" applyAlignment="1">
      <alignment vertical="center"/>
    </xf>
    <xf numFmtId="177" fontId="33" fillId="0" borderId="1" xfId="0" applyNumberFormat="1" applyFont="1" applyBorder="1" applyAlignment="1">
      <alignment horizontal="center" vertical="center"/>
    </xf>
    <xf numFmtId="177" fontId="35" fillId="0" borderId="0" xfId="0" applyNumberFormat="1" applyFont="1" applyAlignment="1">
      <alignment vertical="center"/>
    </xf>
    <xf numFmtId="177" fontId="11" fillId="0" borderId="31" xfId="0" applyNumberFormat="1" applyFont="1" applyBorder="1" applyAlignment="1">
      <alignment vertical="center"/>
    </xf>
    <xf numFmtId="177" fontId="33" fillId="0" borderId="32" xfId="0" applyNumberFormat="1" applyFont="1" applyBorder="1" applyAlignment="1">
      <alignment horizontal="center" vertical="center"/>
    </xf>
    <xf numFmtId="177" fontId="33" fillId="0" borderId="33" xfId="0" applyNumberFormat="1" applyFont="1" applyBorder="1" applyAlignment="1">
      <alignment horizontal="center" vertical="center"/>
    </xf>
    <xf numFmtId="177" fontId="33" fillId="0" borderId="27" xfId="0" applyNumberFormat="1" applyFont="1" applyBorder="1" applyAlignment="1">
      <alignment horizontal="center" vertical="center"/>
    </xf>
    <xf numFmtId="177" fontId="36" fillId="11" borderId="34" xfId="0" applyNumberFormat="1" applyFont="1" applyFill="1" applyBorder="1" applyAlignment="1">
      <alignment vertical="center"/>
    </xf>
    <xf numFmtId="177" fontId="37" fillId="13" borderId="35" xfId="0" applyNumberFormat="1" applyFont="1" applyFill="1" applyBorder="1" applyAlignment="1">
      <alignment horizontal="center" vertical="center" wrapText="1"/>
    </xf>
    <xf numFmtId="177" fontId="38" fillId="13" borderId="5" xfId="0" applyNumberFormat="1" applyFont="1" applyFill="1" applyBorder="1" applyAlignment="1">
      <alignment horizontal="center" wrapText="1"/>
    </xf>
    <xf numFmtId="177" fontId="30" fillId="11" borderId="34" xfId="0" applyNumberFormat="1" applyFont="1" applyFill="1" applyBorder="1" applyAlignment="1">
      <alignment vertical="center"/>
    </xf>
    <xf numFmtId="177" fontId="8" fillId="13" borderId="35" xfId="0" applyNumberFormat="1" applyFont="1" applyFill="1" applyBorder="1" applyAlignment="1">
      <alignment horizontal="center" vertical="center" wrapText="1"/>
    </xf>
    <xf numFmtId="177" fontId="27" fillId="13" borderId="5" xfId="0" applyNumberFormat="1" applyFont="1" applyFill="1" applyBorder="1" applyAlignment="1">
      <alignment horizontal="center" wrapText="1"/>
    </xf>
    <xf numFmtId="177" fontId="8" fillId="6" borderId="35" xfId="0" applyNumberFormat="1" applyFont="1" applyFill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30" fillId="11" borderId="37" xfId="0" applyNumberFormat="1" applyFont="1" applyFill="1" applyBorder="1" applyAlignment="1">
      <alignment vertical="center"/>
    </xf>
    <xf numFmtId="177" fontId="39" fillId="0" borderId="19" xfId="0" applyNumberFormat="1" applyFont="1" applyBorder="1"/>
    <xf numFmtId="177" fontId="39" fillId="0" borderId="38" xfId="0" applyNumberFormat="1" applyFont="1" applyBorder="1"/>
    <xf numFmtId="177" fontId="11" fillId="0" borderId="19" xfId="0" applyNumberFormat="1" applyFont="1" applyBorder="1"/>
    <xf numFmtId="49" fontId="11" fillId="0" borderId="19" xfId="0" applyNumberFormat="1" applyFon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11" fillId="0" borderId="37" xfId="0" applyNumberFormat="1" applyFont="1" applyBorder="1" applyAlignment="1">
      <alignment horizontal="center"/>
    </xf>
    <xf numFmtId="177" fontId="11" fillId="0" borderId="0" xfId="0" applyNumberFormat="1" applyFont="1"/>
    <xf numFmtId="49" fontId="11" fillId="0" borderId="0" xfId="0" applyNumberFormat="1" applyFont="1"/>
    <xf numFmtId="177" fontId="1" fillId="0" borderId="0" xfId="0" applyFont="1" applyAlignment="1">
      <alignment horizontal="center" vertical="center" wrapText="1"/>
    </xf>
    <xf numFmtId="177" fontId="1" fillId="0" borderId="0" xfId="0" applyFont="1" applyAlignment="1">
      <alignment horizontal="center" vertical="center"/>
    </xf>
    <xf numFmtId="177" fontId="1" fillId="2" borderId="0" xfId="0" applyFont="1" applyFill="1" applyAlignment="1">
      <alignment vertical="center" wrapText="1"/>
    </xf>
    <xf numFmtId="177" fontId="41" fillId="0" borderId="0" xfId="0" applyFont="1" applyAlignment="1">
      <alignment vertical="center" wrapText="1"/>
    </xf>
    <xf numFmtId="177" fontId="42" fillId="0" borderId="0" xfId="0" applyFont="1"/>
    <xf numFmtId="177" fontId="0" fillId="0" borderId="0" xfId="0" applyAlignment="1">
      <alignment wrapText="1"/>
    </xf>
    <xf numFmtId="177" fontId="0" fillId="0" borderId="0" xfId="0" applyAlignment="1">
      <alignment horizontal="center" vertical="center"/>
    </xf>
    <xf numFmtId="177" fontId="0" fillId="0" borderId="0" xfId="0" applyAlignment="1">
      <alignment horizontal="center" wrapText="1"/>
    </xf>
    <xf numFmtId="177" fontId="43" fillId="0" borderId="0" xfId="5" applyAlignment="1">
      <alignment wrapText="1"/>
    </xf>
    <xf numFmtId="180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1" fillId="0" borderId="5" xfId="0" applyFont="1" applyBorder="1" applyAlignment="1">
      <alignment horizontal="center" wrapText="1"/>
    </xf>
    <xf numFmtId="177" fontId="1" fillId="15" borderId="5" xfId="0" applyFont="1" applyFill="1" applyBorder="1" applyAlignment="1">
      <alignment horizontal="center" wrapText="1"/>
    </xf>
    <xf numFmtId="177" fontId="41" fillId="15" borderId="5" xfId="0" applyFont="1" applyFill="1" applyBorder="1" applyAlignment="1">
      <alignment horizontal="center" wrapText="1"/>
    </xf>
    <xf numFmtId="177" fontId="41" fillId="6" borderId="5" xfId="0" applyFont="1" applyFill="1" applyBorder="1" applyAlignment="1">
      <alignment horizontal="center" wrapText="1"/>
    </xf>
    <xf numFmtId="177" fontId="1" fillId="6" borderId="5" xfId="0" applyFont="1" applyFill="1" applyBorder="1" applyAlignment="1">
      <alignment horizontal="center" wrapText="1"/>
    </xf>
    <xf numFmtId="177" fontId="1" fillId="6" borderId="5" xfId="5" applyFont="1" applyFill="1" applyBorder="1" applyAlignment="1">
      <alignment horizontal="center" wrapText="1"/>
    </xf>
    <xf numFmtId="180" fontId="1" fillId="14" borderId="9" xfId="0" applyNumberFormat="1" applyFont="1" applyFill="1" applyBorder="1" applyAlignment="1">
      <alignment horizontal="center" wrapText="1"/>
    </xf>
    <xf numFmtId="180" fontId="1" fillId="16" borderId="9" xfId="0" applyNumberFormat="1" applyFont="1" applyFill="1" applyBorder="1" applyAlignment="1">
      <alignment horizontal="center" wrapText="1"/>
    </xf>
    <xf numFmtId="177" fontId="41" fillId="0" borderId="5" xfId="0" applyFont="1" applyBorder="1" applyAlignment="1">
      <alignment horizontal="center" wrapText="1"/>
    </xf>
    <xf numFmtId="186" fontId="1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87" fontId="45" fillId="0" borderId="5" xfId="6" applyNumberFormat="1" applyFont="1" applyBorder="1" applyAlignment="1">
      <alignment wrapText="1"/>
    </xf>
    <xf numFmtId="2" fontId="8" fillId="0" borderId="5" xfId="6" applyNumberFormat="1" applyFont="1" applyBorder="1" applyAlignment="1">
      <alignment wrapText="1"/>
    </xf>
    <xf numFmtId="1" fontId="45" fillId="0" borderId="5" xfId="6" applyNumberFormat="1" applyFont="1" applyBorder="1" applyAlignment="1">
      <alignment wrapText="1"/>
    </xf>
    <xf numFmtId="180" fontId="45" fillId="0" borderId="5" xfId="6" applyNumberFormat="1" applyFont="1" applyBorder="1" applyAlignment="1">
      <alignment wrapText="1"/>
    </xf>
    <xf numFmtId="10" fontId="1" fillId="0" borderId="5" xfId="0" applyNumberFormat="1" applyFont="1" applyBorder="1" applyAlignment="1">
      <alignment horizontal="center" wrapText="1"/>
    </xf>
    <xf numFmtId="180" fontId="45" fillId="6" borderId="5" xfId="6" applyNumberFormat="1" applyFont="1" applyFill="1" applyBorder="1" applyAlignment="1">
      <alignment wrapText="1"/>
    </xf>
    <xf numFmtId="180" fontId="8" fillId="0" borderId="5" xfId="6" applyNumberFormat="1" applyFont="1" applyBorder="1" applyAlignment="1">
      <alignment wrapText="1"/>
    </xf>
    <xf numFmtId="180" fontId="45" fillId="2" borderId="5" xfId="6" applyNumberFormat="1" applyFont="1" applyFill="1" applyBorder="1" applyAlignment="1">
      <alignment wrapText="1"/>
    </xf>
    <xf numFmtId="10" fontId="45" fillId="2" borderId="5" xfId="6" applyNumberFormat="1" applyFont="1" applyFill="1" applyBorder="1" applyAlignment="1">
      <alignment wrapText="1"/>
    </xf>
    <xf numFmtId="180" fontId="8" fillId="17" borderId="5" xfId="6" applyNumberFormat="1" applyFont="1" applyFill="1" applyBorder="1" applyAlignment="1">
      <alignment wrapText="1"/>
    </xf>
    <xf numFmtId="180" fontId="1" fillId="2" borderId="5" xfId="0" applyNumberFormat="1" applyFont="1" applyFill="1" applyBorder="1" applyAlignment="1">
      <alignment horizontal="center" wrapText="1"/>
    </xf>
    <xf numFmtId="177" fontId="1" fillId="0" borderId="5" xfId="0" applyFont="1" applyBorder="1" applyAlignment="1">
      <alignment wrapText="1"/>
    </xf>
    <xf numFmtId="177" fontId="1" fillId="0" borderId="0" xfId="0" applyFont="1" applyAlignment="1">
      <alignment wrapText="1"/>
    </xf>
    <xf numFmtId="177" fontId="0" fillId="0" borderId="5" xfId="0" applyBorder="1" applyAlignment="1">
      <alignment horizontal="center" vertical="center"/>
    </xf>
    <xf numFmtId="177" fontId="44" fillId="0" borderId="5" xfId="5" applyFont="1" applyBorder="1" applyAlignment="1">
      <alignment vertical="center" wrapText="1"/>
    </xf>
    <xf numFmtId="177" fontId="44" fillId="0" borderId="5" xfId="0" applyFont="1" applyBorder="1" applyAlignment="1">
      <alignment horizontal="center" vertical="center"/>
    </xf>
    <xf numFmtId="177" fontId="43" fillId="0" borderId="5" xfId="0" applyFont="1" applyBorder="1" applyAlignment="1">
      <alignment horizontal="center" vertical="center" wrapText="1"/>
    </xf>
    <xf numFmtId="177" fontId="11" fillId="9" borderId="5" xfId="14" applyFont="1" applyFill="1" applyBorder="1" applyAlignment="1">
      <alignment horizontal="center" vertical="center" wrapText="1"/>
    </xf>
    <xf numFmtId="177" fontId="43" fillId="0" borderId="5" xfId="5" applyBorder="1" applyAlignment="1">
      <alignment horizontal="center" vertical="center" wrapText="1"/>
    </xf>
    <xf numFmtId="177" fontId="43" fillId="0" borderId="5" xfId="0" applyFont="1" applyBorder="1" applyAlignment="1">
      <alignment horizontal="center" vertical="center"/>
    </xf>
    <xf numFmtId="177" fontId="43" fillId="6" borderId="5" xfId="0" applyFont="1" applyFill="1" applyBorder="1" applyAlignment="1">
      <alignment horizontal="center" vertical="center"/>
    </xf>
    <xf numFmtId="49" fontId="43" fillId="6" borderId="5" xfId="0" applyNumberFormat="1" applyFont="1" applyFill="1" applyBorder="1" applyAlignment="1">
      <alignment horizontal="center" vertical="center"/>
    </xf>
    <xf numFmtId="188" fontId="43" fillId="0" borderId="9" xfId="0" applyNumberFormat="1" applyFont="1" applyBorder="1" applyAlignment="1">
      <alignment horizontal="center" vertical="center"/>
    </xf>
    <xf numFmtId="180" fontId="43" fillId="0" borderId="9" xfId="0" applyNumberFormat="1" applyFont="1" applyBorder="1" applyAlignment="1">
      <alignment horizontal="center" vertical="center"/>
    </xf>
    <xf numFmtId="177" fontId="11" fillId="0" borderId="5" xfId="14" applyFont="1" applyBorder="1" applyAlignment="1">
      <alignment horizontal="center" vertical="center" wrapText="1"/>
    </xf>
    <xf numFmtId="186" fontId="0" fillId="0" borderId="5" xfId="0" applyNumberFormat="1" applyBorder="1" applyAlignment="1">
      <alignment horizontal="center" vertical="center"/>
    </xf>
    <xf numFmtId="1" fontId="11" fillId="8" borderId="5" xfId="14" applyNumberFormat="1" applyFont="1" applyFill="1" applyBorder="1" applyAlignment="1">
      <alignment horizontal="center" vertical="center" wrapText="1"/>
    </xf>
    <xf numFmtId="1" fontId="11" fillId="0" borderId="5" xfId="14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87" fontId="0" fillId="18" borderId="5" xfId="0" applyNumberFormat="1" applyFill="1" applyBorder="1" applyAlignment="1">
      <alignment horizontal="center" vertical="center"/>
    </xf>
    <xf numFmtId="1" fontId="0" fillId="18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80" fontId="0" fillId="18" borderId="5" xfId="0" applyNumberFormat="1" applyFill="1" applyBorder="1" applyAlignment="1">
      <alignment horizontal="center" vertical="center"/>
    </xf>
    <xf numFmtId="177" fontId="46" fillId="9" borderId="5" xfId="14" applyFont="1" applyFill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180" fontId="0" fillId="18" borderId="5" xfId="0" applyNumberFormat="1" applyFill="1" applyBorder="1" applyAlignment="1">
      <alignment vertical="center"/>
    </xf>
    <xf numFmtId="10" fontId="0" fillId="0" borderId="5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0" fontId="0" fillId="18" borderId="5" xfId="11" applyNumberFormat="1" applyFont="1" applyFill="1" applyBorder="1" applyAlignment="1">
      <alignment horizontal="center" vertical="center"/>
    </xf>
    <xf numFmtId="189" fontId="0" fillId="0" borderId="5" xfId="0" applyNumberFormat="1" applyBorder="1" applyAlignment="1">
      <alignment horizontal="center" vertical="center"/>
    </xf>
    <xf numFmtId="3" fontId="0" fillId="18" borderId="5" xfId="0" applyNumberFormat="1" applyFill="1" applyBorder="1" applyAlignment="1">
      <alignment horizontal="center" vertical="center"/>
    </xf>
    <xf numFmtId="177" fontId="19" fillId="9" borderId="5" xfId="14" quotePrefix="1" applyNumberFormat="1" applyFont="1" applyFill="1" applyBorder="1" applyAlignment="1">
      <alignment horizontal="center" vertical="center" wrapText="1"/>
    </xf>
    <xf numFmtId="177" fontId="11" fillId="0" borderId="1" xfId="0" quotePrefix="1" applyNumberFormat="1" applyFont="1" applyBorder="1" applyAlignment="1">
      <alignment horizontal="center" vertical="center" wrapText="1"/>
    </xf>
    <xf numFmtId="177" fontId="11" fillId="0" borderId="36" xfId="0" quotePrefix="1" applyNumberFormat="1" applyFont="1" applyBorder="1" applyAlignment="1">
      <alignment horizontal="center" vertical="center" wrapText="1"/>
    </xf>
    <xf numFmtId="177" fontId="7" fillId="0" borderId="1" xfId="14" applyNumberFormat="1" applyFont="1" applyBorder="1" applyAlignment="1" applyProtection="1">
      <alignment horizontal="center"/>
      <protection locked="0"/>
    </xf>
    <xf numFmtId="177" fontId="10" fillId="0" borderId="3" xfId="14" applyNumberFormat="1" applyFont="1" applyBorder="1" applyAlignment="1" applyProtection="1">
      <alignment horizontal="left"/>
      <protection locked="0"/>
    </xf>
    <xf numFmtId="177" fontId="11" fillId="0" borderId="3" xfId="14" applyNumberFormat="1" applyFont="1" applyBorder="1" applyAlignment="1" applyProtection="1">
      <alignment horizontal="left"/>
      <protection locked="0"/>
    </xf>
    <xf numFmtId="177" fontId="11" fillId="0" borderId="6" xfId="14" applyNumberFormat="1" applyFont="1" applyBorder="1" applyAlignment="1" applyProtection="1">
      <alignment horizontal="left"/>
      <protection locked="0"/>
    </xf>
    <xf numFmtId="177" fontId="10" fillId="0" borderId="5" xfId="14" applyNumberFormat="1" applyFont="1" applyBorder="1" applyAlignment="1" applyProtection="1">
      <alignment horizontal="left"/>
      <protection locked="0"/>
    </xf>
    <xf numFmtId="177" fontId="11" fillId="0" borderId="5" xfId="14" applyNumberFormat="1" applyFont="1" applyBorder="1" applyAlignment="1" applyProtection="1">
      <alignment horizontal="left"/>
      <protection locked="0"/>
    </xf>
    <xf numFmtId="177" fontId="11" fillId="0" borderId="8" xfId="14" applyNumberFormat="1" applyFont="1" applyBorder="1" applyAlignment="1" applyProtection="1">
      <alignment horizontal="left"/>
      <protection locked="0"/>
    </xf>
    <xf numFmtId="14" fontId="11" fillId="0" borderId="5" xfId="14" applyNumberFormat="1" applyFont="1" applyBorder="1" applyAlignment="1" applyProtection="1">
      <alignment horizontal="left"/>
      <protection locked="0"/>
    </xf>
    <xf numFmtId="177" fontId="10" fillId="0" borderId="10" xfId="14" applyNumberFormat="1" applyFont="1" applyBorder="1" applyAlignment="1" applyProtection="1">
      <alignment horizontal="left"/>
      <protection locked="0"/>
    </xf>
    <xf numFmtId="180" fontId="11" fillId="0" borderId="10" xfId="14" applyNumberFormat="1" applyFont="1" applyBorder="1" applyAlignment="1" applyProtection="1">
      <alignment horizontal="left"/>
      <protection locked="0"/>
    </xf>
    <xf numFmtId="180" fontId="11" fillId="0" borderId="11" xfId="14" applyNumberFormat="1" applyFont="1" applyBorder="1" applyAlignment="1" applyProtection="1">
      <alignment horizontal="left"/>
      <protection locked="0"/>
    </xf>
    <xf numFmtId="177" fontId="19" fillId="2" borderId="18" xfId="14" applyNumberFormat="1" applyFont="1" applyFill="1" applyBorder="1" applyAlignment="1">
      <alignment horizontal="left" vertical="center" wrapText="1"/>
    </xf>
    <xf numFmtId="177" fontId="28" fillId="3" borderId="18" xfId="14" applyNumberFormat="1" applyFont="1" applyFill="1" applyBorder="1" applyAlignment="1">
      <alignment horizontal="left" vertical="center" wrapText="1"/>
    </xf>
    <xf numFmtId="177" fontId="15" fillId="7" borderId="3" xfId="14" applyNumberFormat="1" applyFont="1" applyFill="1" applyBorder="1" applyAlignment="1">
      <alignment horizontal="center" wrapText="1"/>
    </xf>
    <xf numFmtId="177" fontId="15" fillId="7" borderId="3" xfId="14" applyNumberFormat="1" applyFont="1" applyFill="1" applyBorder="1" applyAlignment="1">
      <alignment horizontal="center"/>
    </xf>
    <xf numFmtId="177" fontId="17" fillId="7" borderId="9" xfId="14" applyNumberFormat="1" applyFont="1" applyFill="1" applyBorder="1" applyAlignment="1">
      <alignment horizontal="left"/>
    </xf>
    <xf numFmtId="177" fontId="17" fillId="7" borderId="13" xfId="14" applyNumberFormat="1" applyFont="1" applyFill="1" applyBorder="1" applyAlignment="1">
      <alignment horizontal="left"/>
    </xf>
    <xf numFmtId="177" fontId="17" fillId="7" borderId="14" xfId="14" applyNumberFormat="1" applyFont="1" applyFill="1" applyBorder="1" applyAlignment="1">
      <alignment horizontal="left"/>
    </xf>
    <xf numFmtId="177" fontId="15" fillId="7" borderId="5" xfId="14" applyNumberFormat="1" applyFont="1" applyFill="1" applyBorder="1" applyAlignment="1">
      <alignment horizontal="center"/>
    </xf>
    <xf numFmtId="177" fontId="15" fillId="7" borderId="5" xfId="14" applyNumberFormat="1" applyFont="1" applyFill="1" applyBorder="1" applyAlignment="1">
      <alignment horizontal="center" wrapText="1"/>
    </xf>
    <xf numFmtId="177" fontId="16" fillId="7" borderId="5" xfId="14" applyNumberFormat="1" applyFont="1" applyFill="1" applyBorder="1" applyAlignment="1">
      <alignment horizontal="center" wrapText="1"/>
    </xf>
    <xf numFmtId="177" fontId="16" fillId="7" borderId="3" xfId="14" applyNumberFormat="1" applyFont="1" applyFill="1" applyBorder="1" applyAlignment="1">
      <alignment horizontal="center" wrapText="1"/>
    </xf>
    <xf numFmtId="177" fontId="31" fillId="0" borderId="22" xfId="0" applyNumberFormat="1" applyFont="1" applyBorder="1" applyAlignment="1">
      <alignment horizontal="left" vertical="center" wrapText="1"/>
    </xf>
    <xf numFmtId="177" fontId="31" fillId="0" borderId="23" xfId="0" applyNumberFormat="1" applyFont="1" applyBorder="1" applyAlignment="1">
      <alignment horizontal="left" vertical="center" wrapText="1"/>
    </xf>
    <xf numFmtId="177" fontId="31" fillId="0" borderId="24" xfId="0" applyNumberFormat="1" applyFont="1" applyBorder="1" applyAlignment="1">
      <alignment horizontal="left" vertical="center" wrapText="1"/>
    </xf>
    <xf numFmtId="177" fontId="31" fillId="0" borderId="27" xfId="0" applyNumberFormat="1" applyFont="1" applyBorder="1" applyAlignment="1">
      <alignment horizontal="left" vertical="center" wrapText="1"/>
    </xf>
    <xf numFmtId="177" fontId="31" fillId="0" borderId="0" xfId="0" applyNumberFormat="1" applyFont="1" applyAlignment="1">
      <alignment horizontal="left" vertical="center" wrapText="1"/>
    </xf>
    <xf numFmtId="177" fontId="31" fillId="0" borderId="28" xfId="0" applyNumberFormat="1" applyFont="1" applyBorder="1" applyAlignment="1">
      <alignment horizontal="left" vertical="center" wrapText="1"/>
    </xf>
    <xf numFmtId="177" fontId="31" fillId="0" borderId="29" xfId="0" applyNumberFormat="1" applyFont="1" applyBorder="1" applyAlignment="1">
      <alignment horizontal="left" vertical="center" wrapText="1"/>
    </xf>
    <xf numFmtId="177" fontId="31" fillId="0" borderId="18" xfId="0" applyNumberFormat="1" applyFont="1" applyBorder="1" applyAlignment="1">
      <alignment horizontal="left" vertical="center" wrapText="1"/>
    </xf>
    <xf numFmtId="177" fontId="31" fillId="0" borderId="30" xfId="0" applyNumberFormat="1" applyFont="1" applyBorder="1" applyAlignment="1">
      <alignment horizontal="left" vertical="center" wrapText="1"/>
    </xf>
    <xf numFmtId="177" fontId="16" fillId="7" borderId="15" xfId="14" applyNumberFormat="1" applyFont="1" applyFill="1" applyBorder="1" applyAlignment="1">
      <alignment horizontal="center" wrapText="1"/>
    </xf>
    <xf numFmtId="177" fontId="18" fillId="7" borderId="5" xfId="14" applyNumberFormat="1" applyFont="1" applyFill="1" applyBorder="1" applyAlignment="1">
      <alignment horizontal="center" wrapText="1"/>
    </xf>
    <xf numFmtId="177" fontId="18" fillId="7" borderId="15" xfId="14" applyNumberFormat="1" applyFont="1" applyFill="1" applyBorder="1" applyAlignment="1">
      <alignment horizontal="center" wrapText="1"/>
    </xf>
    <xf numFmtId="177" fontId="18" fillId="7" borderId="16" xfId="14" applyNumberFormat="1" applyFont="1" applyFill="1" applyBorder="1" applyAlignment="1">
      <alignment horizontal="center" wrapText="1"/>
    </xf>
    <xf numFmtId="177" fontId="18" fillId="7" borderId="4" xfId="14" applyNumberFormat="1" applyFont="1" applyFill="1" applyBorder="1" applyAlignment="1">
      <alignment horizontal="center" wrapText="1"/>
    </xf>
    <xf numFmtId="177" fontId="15" fillId="7" borderId="12" xfId="14" applyNumberFormat="1" applyFont="1" applyFill="1" applyBorder="1" applyAlignment="1">
      <alignment horizontal="center" wrapText="1"/>
    </xf>
    <xf numFmtId="177" fontId="15" fillId="7" borderId="16" xfId="14" applyNumberFormat="1" applyFont="1" applyFill="1" applyBorder="1" applyAlignment="1">
      <alignment horizontal="center" wrapText="1"/>
    </xf>
    <xf numFmtId="177" fontId="15" fillId="7" borderId="4" xfId="14" applyNumberFormat="1" applyFont="1" applyFill="1" applyBorder="1" applyAlignment="1">
      <alignment horizontal="center" wrapText="1"/>
    </xf>
    <xf numFmtId="177" fontId="15" fillId="5" borderId="17" xfId="14" applyNumberFormat="1" applyFont="1" applyFill="1" applyBorder="1" applyAlignment="1">
      <alignment horizontal="left" wrapText="1"/>
    </xf>
    <xf numFmtId="177" fontId="15" fillId="5" borderId="13" xfId="14" applyNumberFormat="1" applyFont="1" applyFill="1" applyBorder="1" applyAlignment="1">
      <alignment horizontal="left" wrapText="1"/>
    </xf>
    <xf numFmtId="177" fontId="15" fillId="5" borderId="14" xfId="14" applyNumberFormat="1" applyFont="1" applyFill="1" applyBorder="1" applyAlignment="1">
      <alignment horizontal="left" wrapText="1"/>
    </xf>
    <xf numFmtId="177" fontId="31" fillId="0" borderId="5" xfId="0" applyNumberFormat="1" applyFont="1" applyBorder="1" applyAlignment="1">
      <alignment horizontal="left" vertical="center" wrapText="1"/>
    </xf>
    <xf numFmtId="177" fontId="31" fillId="0" borderId="38" xfId="0" applyNumberFormat="1" applyFont="1" applyBorder="1" applyAlignment="1">
      <alignment wrapText="1"/>
    </xf>
    <xf numFmtId="177" fontId="40" fillId="0" borderId="39" xfId="0" applyNumberFormat="1" applyFont="1" applyBorder="1" applyAlignment="1">
      <alignment wrapText="1"/>
    </xf>
    <xf numFmtId="177" fontId="40" fillId="0" borderId="40" xfId="0" applyNumberFormat="1" applyFont="1" applyBorder="1" applyAlignment="1">
      <alignment wrapText="1"/>
    </xf>
    <xf numFmtId="177" fontId="40" fillId="0" borderId="41" xfId="0" applyNumberFormat="1" applyFont="1" applyBorder="1" applyAlignment="1">
      <alignment wrapText="1"/>
    </xf>
    <xf numFmtId="177" fontId="40" fillId="0" borderId="0" xfId="0" applyNumberFormat="1" applyFont="1" applyAlignment="1">
      <alignment wrapText="1"/>
    </xf>
    <xf numFmtId="177" fontId="40" fillId="0" borderId="42" xfId="0" applyNumberFormat="1" applyFont="1" applyBorder="1" applyAlignment="1">
      <alignment wrapText="1"/>
    </xf>
    <xf numFmtId="177" fontId="40" fillId="0" borderId="37" xfId="0" applyNumberFormat="1" applyFont="1" applyBorder="1" applyAlignment="1">
      <alignment wrapText="1"/>
    </xf>
    <xf numFmtId="177" fontId="40" fillId="0" borderId="1" xfId="0" applyNumberFormat="1" applyFont="1" applyBorder="1" applyAlignment="1">
      <alignment wrapText="1"/>
    </xf>
    <xf numFmtId="177" fontId="40" fillId="0" borderId="26" xfId="0" applyNumberFormat="1" applyFont="1" applyBorder="1" applyAlignment="1">
      <alignment wrapText="1"/>
    </xf>
  </cellXfs>
  <cellStyles count="17">
    <cellStyle name="Comma 5" xfId="3"/>
    <cellStyle name="Currency 15" xfId="4"/>
    <cellStyle name="Normal 2" xfId="5"/>
    <cellStyle name="Normal 2 18 2" xfId="6"/>
    <cellStyle name="Normal 2 31" xfId="7"/>
    <cellStyle name="Normal 39" xfId="8"/>
    <cellStyle name="Normal 65" xfId="9"/>
    <cellStyle name="Normal 67" xfId="10"/>
    <cellStyle name="Percent 2" xfId="11"/>
    <cellStyle name="Style 1" xfId="12"/>
    <cellStyle name="Style 1 2" xfId="13"/>
    <cellStyle name="百分比" xfId="2" builtinId="5"/>
    <cellStyle name="常规" xfId="0" builtinId="0"/>
    <cellStyle name="货币" xfId="1" builtinId="4"/>
    <cellStyle name="样式 1" xfId="14"/>
    <cellStyle name="样式 1 2" xfId="15"/>
    <cellStyle name="样式 1_Fall 12 BBB Woolrich Quote Sheet - Heather" xfId="16"/>
  </cellStyles>
  <dxfs count="11"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257175</xdr:colOff>
      <xdr:row>11</xdr:row>
      <xdr:rowOff>136556</xdr:rowOff>
    </xdr:from>
    <xdr:to>
      <xdr:col>39</xdr:col>
      <xdr:colOff>1838325</xdr:colOff>
      <xdr:row>11</xdr:row>
      <xdr:rowOff>876331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47300" y="3670300"/>
          <a:ext cx="1581150" cy="73977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409575</xdr:colOff>
      <xdr:row>14</xdr:row>
      <xdr:rowOff>47625</xdr:rowOff>
    </xdr:from>
    <xdr:to>
      <xdr:col>39</xdr:col>
      <xdr:colOff>1447800</xdr:colOff>
      <xdr:row>14</xdr:row>
      <xdr:rowOff>923925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2999700" y="5191125"/>
          <a:ext cx="1038225" cy="876300"/>
        </a:xfrm>
        <a:prstGeom prst="rect">
          <a:avLst/>
        </a:prstGeom>
        <a:noFill/>
      </xdr:spPr>
    </xdr:pic>
    <xdr:clientData/>
  </xdr:twoCellAnchor>
  <xdr:oneCellAnchor>
    <xdr:from>
      <xdr:col>39</xdr:col>
      <xdr:colOff>409575</xdr:colOff>
      <xdr:row>65</xdr:row>
      <xdr:rowOff>0</xdr:rowOff>
    </xdr:from>
    <xdr:ext cx="1038225" cy="1030353"/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2999700" y="27773630"/>
          <a:ext cx="1038225" cy="1029970"/>
        </a:xfrm>
        <a:prstGeom prst="rect">
          <a:avLst/>
        </a:prstGeom>
        <a:noFill/>
      </xdr:spPr>
    </xdr:pic>
    <xdr:clientData/>
  </xdr:oneCellAnchor>
  <xdr:twoCellAnchor>
    <xdr:from>
      <xdr:col>15</xdr:col>
      <xdr:colOff>47626</xdr:colOff>
      <xdr:row>65</xdr:row>
      <xdr:rowOff>76201</xdr:rowOff>
    </xdr:from>
    <xdr:to>
      <xdr:col>17</xdr:col>
      <xdr:colOff>542925</xdr:colOff>
      <xdr:row>69</xdr:row>
      <xdr:rowOff>695</xdr:rowOff>
    </xdr:to>
    <xdr:pic>
      <xdr:nvPicPr>
        <xdr:cNvPr id="5" name="Picture 5" descr="image008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5220" y="27849830"/>
          <a:ext cx="983615" cy="862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709705</xdr:rowOff>
    </xdr:from>
    <xdr:to>
      <xdr:col>4</xdr:col>
      <xdr:colOff>750570</xdr:colOff>
      <xdr:row>48</xdr:row>
      <xdr:rowOff>388395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064345"/>
          <a:ext cx="6309360" cy="1145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283882</xdr:colOff>
      <xdr:row>45</xdr:row>
      <xdr:rowOff>627530</xdr:rowOff>
    </xdr:from>
    <xdr:to>
      <xdr:col>35</xdr:col>
      <xdr:colOff>37</xdr:colOff>
      <xdr:row>73</xdr:row>
      <xdr:rowOff>169060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51440" y="21249005"/>
          <a:ext cx="9547860" cy="85369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SPECS/TRACKING/WENDY/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Documents%20and%20Settings/ksurrat/Local%20Settings/Temporary%20Internet%20Files/OLK6A/2007%20Mid%20Year%20Infant%20Furniture%20-%20Product%20List%20%20Gerber%20Childrenswear%20%20WITH%20STYLE%20%23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ammi\Documents\BATH&#24320;&#21457;\Family%20Dollar\C:\Users\sammi\Desktop\D:\Documents%20and%20Settings\ksurrat\Local%20Settings\Temporary%20Internet%20Files\OLK6A\2007%20Mid%20Year%20Infant%20Furniture%20-%20Product%20List%20%20Gerber%20Childrenswear%20%20WITH%20STYLE%20#S%20%207-18-07.xls?AE31A318" TargetMode="External"/><Relationship Id="rId1" Type="http://schemas.openxmlformats.org/officeDocument/2006/relationships/externalLinkPath" Target="file:///\\AE31A318\2007%20Mid%20Year%20Infant%20Furniture%20-%20Product%20List%20%20Gerber%20Childrenswear%20%20WITH%20STYLE%20%23S%2520%25207-18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uskihfil4/PUBLIC/Merchandising/Merchant_Analytics/Attributes/Sears%20Soft%20Home%20Attributes/TEMPLATES/TEMPLATE_BATH_Sea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uskihfil4/PUBLIC/Merchandising/Merchant_Analytics/Attributes/Sears%20Soft%20Home%20Attributes/TEMPLATES/TEMPLATE_BATH_Sear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sammi\Documents\BATH&#24320;&#21457;\Family%20Dollar\C:\Users\sammi\Desktop\D:\Documents%20and%20Settings\sunzhijuan\Local%20Settings\Temporary%20Internet%20Files\OLK1\Documents%20and%20Settings\merry.sheng\Desktop\TARGET\FORMS\TARGET%20quote%20sheet%20format.XLS?1D7D26F4" TargetMode="External"/><Relationship Id="rId1" Type="http://schemas.openxmlformats.org/officeDocument/2006/relationships/externalLinkPath" Target="file:///\\1D7D26F4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Merchandising/Kidsworld/!Infant-Toddler%20Hardlines/scott%20fryzel/mid%20year%20updates/category%208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Merchandising/Kidsworld/!Infant-Toddler%20Hardlines/scott%20fryzel/mid%20year%20updates/category%208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FD%208pc%20solid%20+%20print%20washcloth%20commitment%20add%20approved%20down%20spec%20option%20and%20PK%2019%25%20tariff%20202511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FILES/Business/Sears/Item%20Setup/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Merchandising/Kidsworld/!Infant-Toddler%20Hardlines/BUY%20PLANS/CAT.%2094%20Carriers/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Merchandising/Kidsworld/!Infant-Toddler%20Hardlines/BUY%20PLANS/CAT.%2094%20Carriers/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esktop/192.168.20.8/&#28041;&#22806;&#32452;/Merchandising/Kidsworld/!Infant-Toddler%20Hardlines/BUY%20PLANS/CAT.%2094%20Carriers/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mi/Documents/BATH&#24320;&#21457;/Family%20Dollar/C:/Users/sammi/Desktop/D:/Merchandising/Kidsworld/!Infant-Toddler%20Hardlines/BUY%20PLANS/CAT.%2094%20Carriers/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QUE ATTR 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DS"/>
      <sheetName val="QTY"/>
      <sheetName val="DS"/>
      <sheetName val="DI-rollout"/>
      <sheetName val="Arsalan 250917 down spec"/>
      <sheetName val="Pak 0828 Quotation (updated)"/>
      <sheetName val="Pak 0630"/>
      <sheetName val="Quotation Bari A"/>
      <sheetName val="Quotation Cotton Empire"/>
      <sheetName val="1027"/>
      <sheetName val="excharge for multi DC "/>
      <sheetName val="Quotation Bari Ather"/>
      <sheetName val="COST INCREASE 4.18.2021"/>
      <sheetName val="FD Solid 8pk Wash Cloth"/>
      <sheetName val="FD Print Solid 8pk 0612"/>
      <sheetName val="FD Print Solid 8pk Wash Cloth"/>
      <sheetName val="FD JacquardSolid 8pk Wash Cloth"/>
    </sheetNames>
    <sheetDataSet>
      <sheetData sheetId="0"/>
      <sheetData sheetId="1">
        <row r="6">
          <cell r="G6">
            <v>311064</v>
          </cell>
        </row>
        <row r="7">
          <cell r="G7">
            <v>349896</v>
          </cell>
        </row>
        <row r="10">
          <cell r="G10">
            <v>48096</v>
          </cell>
        </row>
        <row r="11">
          <cell r="G11">
            <v>116928</v>
          </cell>
        </row>
        <row r="19">
          <cell r="M19">
            <v>90336</v>
          </cell>
        </row>
        <row r="20">
          <cell r="M20">
            <v>50400</v>
          </cell>
        </row>
        <row r="21">
          <cell r="M21">
            <v>69696</v>
          </cell>
        </row>
        <row r="22">
          <cell r="M22">
            <v>101112</v>
          </cell>
        </row>
      </sheetData>
      <sheetData sheetId="2">
        <row r="6">
          <cell r="V6">
            <v>1.7707733854166701</v>
          </cell>
        </row>
        <row r="7">
          <cell r="V7">
            <v>2.0103833854166702</v>
          </cell>
        </row>
        <row r="12">
          <cell r="V12">
            <v>2.2592507214506199</v>
          </cell>
        </row>
        <row r="14">
          <cell r="V14">
            <v>2.41315072145062</v>
          </cell>
        </row>
        <row r="16">
          <cell r="V16">
            <v>2.33329072145062</v>
          </cell>
        </row>
        <row r="18">
          <cell r="V18">
            <v>2.2135007214506199</v>
          </cell>
        </row>
      </sheetData>
      <sheetData sheetId="3"/>
      <sheetData sheetId="4">
        <row r="8">
          <cell r="H8">
            <v>1.42</v>
          </cell>
        </row>
        <row r="9">
          <cell r="H9">
            <v>1.36</v>
          </cell>
        </row>
      </sheetData>
      <sheetData sheetId="5">
        <row r="8">
          <cell r="H8">
            <v>1.52</v>
          </cell>
        </row>
      </sheetData>
      <sheetData sheetId="6">
        <row r="8">
          <cell r="H8">
            <v>1.52</v>
          </cell>
        </row>
      </sheetData>
      <sheetData sheetId="7">
        <row r="8">
          <cell r="F8">
            <v>1.47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317-TOP"/>
      <sheetName val="Spec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ojected 2006 VS. 2005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WK 23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"/>
  <sheetViews>
    <sheetView tabSelected="1" topLeftCell="AS1" zoomScale="101" zoomScaleNormal="101" workbookViewId="0">
      <selection activeCell="BI26" sqref="BI26"/>
    </sheetView>
  </sheetViews>
  <sheetFormatPr defaultColWidth="9.140625" defaultRowHeight="15"/>
  <cols>
    <col min="1" max="1" width="10.140625" style="238" customWidth="1"/>
    <col min="2" max="2" width="12.42578125" style="236" customWidth="1"/>
    <col min="3" max="3" width="8.42578125" style="236" customWidth="1"/>
    <col min="4" max="4" width="24.5703125" style="236" customWidth="1"/>
    <col min="5" max="5" width="9.140625" style="236" customWidth="1"/>
    <col min="6" max="6" width="18.5703125" style="236" customWidth="1"/>
    <col min="7" max="7" width="14.140625" style="236" customWidth="1"/>
    <col min="8" max="8" width="13.28515625" style="236" customWidth="1"/>
    <col min="9" max="9" width="7.42578125" style="236" customWidth="1"/>
    <col min="10" max="10" width="20.5703125" style="236" customWidth="1"/>
    <col min="11" max="11" width="8.42578125" style="239" customWidth="1"/>
    <col min="12" max="12" width="9" style="236" customWidth="1"/>
    <col min="13" max="13" width="10.7109375" style="236" customWidth="1"/>
    <col min="14" max="14" width="12" style="236" customWidth="1"/>
    <col min="15" max="15" width="13.7109375" style="236" customWidth="1"/>
    <col min="16" max="16" width="17.42578125" style="236" customWidth="1"/>
    <col min="17" max="17" width="8.85546875" style="236" customWidth="1"/>
    <col min="18" max="19" width="8.5703125" style="240" customWidth="1"/>
    <col min="20" max="21" width="9.42578125" style="236" customWidth="1"/>
    <col min="22" max="22" width="8.140625" style="241" customWidth="1"/>
    <col min="23" max="23" width="8.7109375" style="241" customWidth="1"/>
    <col min="24" max="24" width="8.5703125" style="241" customWidth="1"/>
    <col min="25" max="25" width="8.140625" style="241" customWidth="1"/>
    <col min="26" max="26" width="8.7109375" style="241" customWidth="1"/>
    <col min="27" max="27" width="7.140625" style="241" customWidth="1"/>
    <col min="28" max="28" width="9" style="242" customWidth="1"/>
    <col min="29" max="29" width="6.28515625" style="243" customWidth="1"/>
    <col min="30" max="30" width="10" style="244" customWidth="1"/>
    <col min="31" max="31" width="10" style="242" customWidth="1"/>
    <col min="32" max="32" width="9.85546875" style="243" customWidth="1"/>
    <col min="33" max="33" width="11.5703125" style="236" customWidth="1"/>
    <col min="34" max="34" width="8.85546875" style="240" customWidth="1"/>
    <col min="35" max="35" width="13.42578125" style="236" customWidth="1"/>
    <col min="36" max="36" width="8.42578125" style="245" customWidth="1"/>
    <col min="37" max="37" width="9" style="240" customWidth="1"/>
    <col min="38" max="38" width="8.42578125" style="240" customWidth="1"/>
    <col min="39" max="39" width="8.140625" style="245" customWidth="1"/>
    <col min="40" max="40" width="9.28515625" style="240" customWidth="1"/>
    <col min="41" max="41" width="8.140625" style="245" customWidth="1"/>
    <col min="42" max="42" width="9.28515625" style="240" customWidth="1"/>
    <col min="43" max="43" width="8.140625" style="245" customWidth="1"/>
    <col min="44" max="45" width="9.28515625" style="240" customWidth="1"/>
    <col min="46" max="46" width="11.5703125" style="245" customWidth="1"/>
    <col min="47" max="47" width="10.85546875" style="240" customWidth="1"/>
    <col min="48" max="48" width="9.28515625" style="240" customWidth="1"/>
    <col min="49" max="49" width="11.5703125" style="245" customWidth="1"/>
    <col min="50" max="50" width="10.85546875" style="240" customWidth="1"/>
    <col min="51" max="51" width="9.28515625" style="240" customWidth="1"/>
    <col min="52" max="52" width="11.5703125" style="245" customWidth="1"/>
    <col min="53" max="53" width="10.85546875" style="240" customWidth="1"/>
    <col min="54" max="54" width="7.85546875" style="240" customWidth="1"/>
    <col min="55" max="55" width="9.5703125" style="240" customWidth="1"/>
    <col min="56" max="56" width="7.7109375" style="240" customWidth="1"/>
    <col min="57" max="57" width="9.5703125" style="240" customWidth="1"/>
    <col min="58" max="58" width="12.140625" style="240" customWidth="1"/>
    <col min="59" max="60" width="9.140625" style="236" customWidth="1"/>
    <col min="61" max="62" width="9.140625" style="236"/>
    <col min="63" max="63" width="9.140625" style="242"/>
    <col min="64" max="64" width="9.140625" style="236"/>
    <col min="65" max="65" width="11.85546875" style="240" customWidth="1"/>
    <col min="66" max="66" width="11.42578125" style="240" customWidth="1"/>
    <col min="67" max="67" width="8.28515625" style="236" customWidth="1"/>
    <col min="68" max="16384" width="9.140625" style="236"/>
  </cols>
  <sheetData>
    <row r="1" spans="1:70" ht="68.099999999999994" customHeight="1">
      <c r="A1" s="246" t="s">
        <v>62</v>
      </c>
      <c r="B1" s="246" t="s">
        <v>63</v>
      </c>
      <c r="C1" s="247" t="s">
        <v>64</v>
      </c>
      <c r="D1" s="248" t="s">
        <v>32</v>
      </c>
      <c r="E1" s="248" t="s">
        <v>42</v>
      </c>
      <c r="F1" s="249" t="s">
        <v>65</v>
      </c>
      <c r="G1" s="247" t="s">
        <v>66</v>
      </c>
      <c r="H1" s="250" t="s">
        <v>67</v>
      </c>
      <c r="I1" s="251" t="s">
        <v>68</v>
      </c>
      <c r="J1" s="250" t="s">
        <v>69</v>
      </c>
      <c r="K1" s="251" t="s">
        <v>70</v>
      </c>
      <c r="L1" s="250" t="s">
        <v>71</v>
      </c>
      <c r="M1" s="250" t="s">
        <v>72</v>
      </c>
      <c r="N1" s="247" t="s">
        <v>73</v>
      </c>
      <c r="O1" s="247" t="s">
        <v>74</v>
      </c>
      <c r="P1" s="247" t="s">
        <v>75</v>
      </c>
      <c r="Q1" s="251" t="s">
        <v>76</v>
      </c>
      <c r="R1" s="252" t="s">
        <v>77</v>
      </c>
      <c r="S1" s="253" t="s">
        <v>78</v>
      </c>
      <c r="T1" s="254" t="s">
        <v>79</v>
      </c>
      <c r="U1" s="246" t="s">
        <v>80</v>
      </c>
      <c r="V1" s="255" t="s">
        <v>81</v>
      </c>
      <c r="W1" s="255" t="s">
        <v>82</v>
      </c>
      <c r="X1" s="255" t="s">
        <v>83</v>
      </c>
      <c r="Y1" s="255" t="s">
        <v>84</v>
      </c>
      <c r="Z1" s="255" t="s">
        <v>85</v>
      </c>
      <c r="AA1" s="255" t="s">
        <v>86</v>
      </c>
      <c r="AB1" s="256" t="s">
        <v>87</v>
      </c>
      <c r="AC1" s="257" t="s">
        <v>88</v>
      </c>
      <c r="AD1" s="258" t="s">
        <v>89</v>
      </c>
      <c r="AE1" s="259" t="s">
        <v>90</v>
      </c>
      <c r="AF1" s="260" t="s">
        <v>91</v>
      </c>
      <c r="AG1" s="246" t="s">
        <v>92</v>
      </c>
      <c r="AH1" s="261" t="s">
        <v>93</v>
      </c>
      <c r="AI1" s="246" t="s">
        <v>94</v>
      </c>
      <c r="AJ1" s="262" t="s">
        <v>95</v>
      </c>
      <c r="AK1" s="263" t="s">
        <v>96</v>
      </c>
      <c r="AL1" s="261" t="s">
        <v>97</v>
      </c>
      <c r="AM1" s="262" t="s">
        <v>98</v>
      </c>
      <c r="AN1" s="261" t="s">
        <v>99</v>
      </c>
      <c r="AO1" s="262" t="s">
        <v>100</v>
      </c>
      <c r="AP1" s="261" t="s">
        <v>101</v>
      </c>
      <c r="AQ1" s="262" t="s">
        <v>102</v>
      </c>
      <c r="AR1" s="261" t="s">
        <v>103</v>
      </c>
      <c r="AS1" s="264" t="s">
        <v>104</v>
      </c>
      <c r="AT1" s="262" t="s">
        <v>105</v>
      </c>
      <c r="AU1" s="261" t="s">
        <v>106</v>
      </c>
      <c r="AV1" s="264" t="s">
        <v>107</v>
      </c>
      <c r="AW1" s="262" t="s">
        <v>108</v>
      </c>
      <c r="AX1" s="261" t="s">
        <v>109</v>
      </c>
      <c r="AY1" s="264" t="s">
        <v>110</v>
      </c>
      <c r="AZ1" s="262" t="s">
        <v>111</v>
      </c>
      <c r="BA1" s="261" t="s">
        <v>112</v>
      </c>
      <c r="BB1" s="261" t="s">
        <v>113</v>
      </c>
      <c r="BC1" s="265" t="s">
        <v>114</v>
      </c>
      <c r="BD1" s="266" t="s">
        <v>115</v>
      </c>
      <c r="BE1" s="267" t="s">
        <v>116</v>
      </c>
      <c r="BF1" s="266" t="s">
        <v>117</v>
      </c>
      <c r="BG1" s="268" t="s">
        <v>118</v>
      </c>
      <c r="BH1" s="266" t="s">
        <v>119</v>
      </c>
      <c r="BI1" s="266" t="s">
        <v>120</v>
      </c>
      <c r="BJ1" s="246" t="s">
        <v>121</v>
      </c>
      <c r="BK1" s="256" t="s">
        <v>122</v>
      </c>
      <c r="BL1" s="261" t="s">
        <v>123</v>
      </c>
      <c r="BM1" s="261" t="s">
        <v>124</v>
      </c>
      <c r="BN1" s="261" t="s">
        <v>125</v>
      </c>
      <c r="BO1" s="269" t="s">
        <v>126</v>
      </c>
      <c r="BP1" s="270" t="s">
        <v>127</v>
      </c>
      <c r="BQ1" s="270" t="s">
        <v>128</v>
      </c>
      <c r="BR1" s="270" t="s">
        <v>129</v>
      </c>
    </row>
    <row r="2" spans="1:70" s="237" customFormat="1" ht="100.5" customHeight="1">
      <c r="A2" s="271">
        <v>1</v>
      </c>
      <c r="B2" s="271"/>
      <c r="C2" s="271"/>
      <c r="D2" s="272" t="s">
        <v>130</v>
      </c>
      <c r="E2" s="271"/>
      <c r="F2" s="273" t="s">
        <v>131</v>
      </c>
      <c r="G2" s="273" t="s">
        <v>132</v>
      </c>
      <c r="H2" s="274" t="s">
        <v>133</v>
      </c>
      <c r="I2" s="274" t="s">
        <v>134</v>
      </c>
      <c r="J2" s="275" t="s">
        <v>135</v>
      </c>
      <c r="K2" s="276" t="s">
        <v>136</v>
      </c>
      <c r="L2" s="277" t="s">
        <v>137</v>
      </c>
      <c r="M2" s="277" t="s">
        <v>138</v>
      </c>
      <c r="N2" s="277"/>
      <c r="O2" s="278" t="s">
        <v>886</v>
      </c>
      <c r="P2" s="279" t="s">
        <v>887</v>
      </c>
      <c r="Q2" s="277" t="s">
        <v>139</v>
      </c>
      <c r="R2" s="280"/>
      <c r="S2" s="281">
        <f>'DI-rollout'!H43</f>
        <v>1.42</v>
      </c>
      <c r="T2" s="277" t="s">
        <v>140</v>
      </c>
      <c r="U2" s="282" t="s">
        <v>141</v>
      </c>
      <c r="V2" s="283"/>
      <c r="W2" s="283"/>
      <c r="X2" s="283"/>
      <c r="Y2" s="284">
        <v>34</v>
      </c>
      <c r="Z2" s="284">
        <v>32</v>
      </c>
      <c r="AA2" s="285">
        <v>47</v>
      </c>
      <c r="AB2" s="286">
        <v>2</v>
      </c>
      <c r="AC2" s="287">
        <v>24</v>
      </c>
      <c r="AD2" s="288">
        <f>IF(Y2="","",Y2*Z2*AA2/1000000)</f>
        <v>5.0999999999999997E-2</v>
      </c>
      <c r="AE2" s="286">
        <v>56</v>
      </c>
      <c r="AF2" s="289">
        <f>IF(AC2="","",AE2/AD2*AC2)</f>
        <v>26353</v>
      </c>
      <c r="AG2" s="290">
        <v>3000</v>
      </c>
      <c r="AH2" s="291">
        <f>IF(ISERROR(AG2/AF2),"",AG2/AF2)</f>
        <v>0.11</v>
      </c>
      <c r="AI2" s="292" t="s">
        <v>142</v>
      </c>
      <c r="AJ2" s="293">
        <v>0.28100000000000003</v>
      </c>
      <c r="AK2" s="294">
        <f>IF(ISERROR(BE2*AJ2),"",BE2*AJ2)</f>
        <v>0.46</v>
      </c>
      <c r="AL2" s="291">
        <f>IF(ISERROR(S2+AH2+AK2),"",S2+AH2+AK2)</f>
        <v>1.99</v>
      </c>
      <c r="AM2" s="295">
        <v>0.01</v>
      </c>
      <c r="AN2" s="291">
        <f>IF(ISERROR(BE2*AM2),"",BE2*AM2)</f>
        <v>0.02</v>
      </c>
      <c r="AO2" s="295">
        <v>0</v>
      </c>
      <c r="AP2" s="291">
        <f>IF(ISERROR(BE2*AO2),"",BE2*AO2)</f>
        <v>0</v>
      </c>
      <c r="AQ2" s="295">
        <v>0</v>
      </c>
      <c r="AR2" s="291">
        <f>IF(ISERROR(BE2*AQ2),"",BE2*AQ2)</f>
        <v>0</v>
      </c>
      <c r="AS2" s="296"/>
      <c r="AT2" s="295">
        <v>1.4999999999999999E-2</v>
      </c>
      <c r="AU2" s="291">
        <f>IF(ISERROR(BE2*AT2),"",BE2*AT2)</f>
        <v>0.02</v>
      </c>
      <c r="AV2" s="296"/>
      <c r="AW2" s="295">
        <v>5.0000000000000001E-3</v>
      </c>
      <c r="AX2" s="291">
        <f>IF(ISERROR(BE2*AW2),"",BE2*AW2)</f>
        <v>0.01</v>
      </c>
      <c r="AY2" s="296"/>
      <c r="AZ2" s="295">
        <v>0</v>
      </c>
      <c r="BA2" s="291">
        <f>IF(ISERROR(BE2*AZ2),"",BE2*AZ2)</f>
        <v>0</v>
      </c>
      <c r="BB2" s="291">
        <f>IF(ISERROR(AN2++AP2+AR2+AU2+AX2+BA2),"",AN2++AP2+AR2+AU2+AX2+BA2)</f>
        <v>0.05</v>
      </c>
      <c r="BC2" s="291">
        <f>IF(ISERROR(S2+BB2),"",S2+BB2)</f>
        <v>1.47</v>
      </c>
      <c r="BD2" s="297">
        <f t="shared" ref="BD2" si="0">IF(ISERROR((BE2-BC2)/BE2),"",(BE2-BC2)/BE2)</f>
        <v>0.1091</v>
      </c>
      <c r="BE2" s="296">
        <v>1.65</v>
      </c>
      <c r="BF2" s="291">
        <f>'DI-rollout'!AH43</f>
        <v>2.33</v>
      </c>
      <c r="BG2" s="296">
        <v>5</v>
      </c>
      <c r="BH2" s="297">
        <f>IF(ISERROR((BG2-BE2)/BG2),"",(BG2-BE2)/BG2)</f>
        <v>0.67</v>
      </c>
      <c r="BI2" s="297">
        <f>IF(ISERROR((BG2-BF2)/BG2),"",(BG2-BF2)/BG2)</f>
        <v>0.53400000000000003</v>
      </c>
      <c r="BJ2" s="298">
        <v>10944</v>
      </c>
      <c r="BK2" s="286">
        <v>1</v>
      </c>
      <c r="BL2" s="299">
        <v>7000</v>
      </c>
      <c r="BM2" s="291">
        <f>IF(ISERROR(BC2*BL2),"",BC2*BL2)</f>
        <v>10290</v>
      </c>
      <c r="BN2" s="291">
        <f>IF(ISERROR(BE2*BL2),"",BE2*BL2)</f>
        <v>11550</v>
      </c>
      <c r="BO2" s="271"/>
      <c r="BP2" s="237" t="s">
        <v>53</v>
      </c>
      <c r="BQ2" s="237" t="s">
        <v>36</v>
      </c>
    </row>
  </sheetData>
  <sheetProtection insertRows="0" deleteRows="0" sort="0"/>
  <protectedRanges>
    <protectedRange sqref="AH2 AD2:AF2 L2:U2 BF2 A2:C2 A3:J206 E2:I2 L3:BF206 AK2:BD2 BH2:BI2" name="Range1"/>
    <protectedRange sqref="V2:X2 AB2" name="Range1_2"/>
    <protectedRange sqref="AG2" name="Range1_3"/>
    <protectedRange sqref="AJ2" name="Range1_4"/>
    <protectedRange sqref="BG2" name="Range1_5"/>
    <protectedRange sqref="BJ2:BK2" name="Range1_6"/>
    <protectedRange sqref="D2 K2:K247" name="Range1_1"/>
  </protectedRanges>
  <phoneticPr fontId="5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ValueSelect!$E$2:$E$26</xm:f>
          </x14:formula1>
          <xm:sqref>E2</xm:sqref>
        </x14:dataValidation>
        <x14:dataValidation type="list" allowBlank="1" showInputMessage="1" showErrorMessage="1">
          <x14:formula1>
            <xm:f>ValueSelect!$F$2:$F$10</xm:f>
          </x14:formula1>
          <xm:sqref>F2</xm:sqref>
        </x14:dataValidation>
        <x14:dataValidation type="list" allowBlank="1" showInputMessage="1" showErrorMessage="1">
          <x14:formula1>
            <xm:f>Data!$S$2:$S$6</xm:f>
          </x14:formula1>
          <xm:sqref>T2</xm:sqref>
        </x14:dataValidation>
        <x14:dataValidation type="list" allowBlank="1" showInputMessage="1" showErrorMessage="1">
          <x14:formula1>
            <xm:f>ValueSelect!$I$2:$I$12</xm:f>
          </x14:formula1>
          <xm:sqref>BP2</xm:sqref>
        </x14:dataValidation>
        <x14:dataValidation type="list" allowBlank="1" showInputMessage="1" showErrorMessage="1">
          <x14:formula1>
            <xm:f>Data!$I$2:$I$6</xm:f>
          </x14:formula1>
          <xm:sqref>BQ2</xm:sqref>
        </x14:dataValidation>
        <x14:dataValidation type="list" allowBlank="1" showInputMessage="1" showErrorMessage="1">
          <x14:formula1>
            <xm:f>ValueSelect!$K$2:$K$90</xm:f>
          </x14:formula1>
          <xm:sqref>BR2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D1" workbookViewId="0">
      <selection activeCell="F1" sqref="F1:G1"/>
    </sheetView>
  </sheetViews>
  <sheetFormatPr defaultColWidth="9"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231" t="s">
        <v>143</v>
      </c>
      <c r="B1" s="232" t="s">
        <v>144</v>
      </c>
      <c r="C1" s="233" t="s">
        <v>25</v>
      </c>
      <c r="D1" s="234" t="s">
        <v>32</v>
      </c>
      <c r="E1" s="1" t="s">
        <v>42</v>
      </c>
      <c r="F1" s="1" t="s">
        <v>145</v>
      </c>
      <c r="G1" s="1" t="s">
        <v>146</v>
      </c>
      <c r="H1" s="1" t="s">
        <v>44</v>
      </c>
      <c r="I1" s="1" t="s">
        <v>147</v>
      </c>
      <c r="J1" s="1" t="s">
        <v>148</v>
      </c>
      <c r="K1" s="1" t="s">
        <v>46</v>
      </c>
    </row>
    <row r="2" spans="1:11">
      <c r="A2" s="235" t="s">
        <v>149</v>
      </c>
      <c r="B2" s="235" t="s">
        <v>150</v>
      </c>
      <c r="C2" s="235" t="s">
        <v>151</v>
      </c>
      <c r="F2" t="s">
        <v>152</v>
      </c>
      <c r="G2" t="s">
        <v>153</v>
      </c>
      <c r="K2" t="s">
        <v>154</v>
      </c>
    </row>
    <row r="3" spans="1:11">
      <c r="A3" s="235" t="s">
        <v>155</v>
      </c>
      <c r="B3" s="235" t="s">
        <v>156</v>
      </c>
      <c r="C3" s="235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  <c r="J3" s="236" t="s">
        <v>164</v>
      </c>
      <c r="K3" t="s">
        <v>165</v>
      </c>
    </row>
    <row r="4" spans="1:11">
      <c r="A4" s="235" t="s">
        <v>166</v>
      </c>
      <c r="B4" s="235" t="s">
        <v>167</v>
      </c>
      <c r="C4" s="235" t="s">
        <v>168</v>
      </c>
      <c r="D4" t="s">
        <v>169</v>
      </c>
      <c r="E4" t="s">
        <v>170</v>
      </c>
      <c r="F4" t="s">
        <v>171</v>
      </c>
      <c r="G4" t="s">
        <v>172</v>
      </c>
      <c r="H4" t="s">
        <v>173</v>
      </c>
      <c r="I4" t="s">
        <v>53</v>
      </c>
      <c r="J4" s="236" t="s">
        <v>174</v>
      </c>
      <c r="K4" t="s">
        <v>47</v>
      </c>
    </row>
    <row r="5" spans="1:11">
      <c r="A5" s="235" t="s">
        <v>175</v>
      </c>
      <c r="B5" s="235" t="s">
        <v>176</v>
      </c>
      <c r="C5" s="235" t="s">
        <v>176</v>
      </c>
      <c r="D5" t="s">
        <v>177</v>
      </c>
      <c r="E5" t="s">
        <v>178</v>
      </c>
      <c r="F5" t="s">
        <v>179</v>
      </c>
      <c r="G5" t="s">
        <v>180</v>
      </c>
      <c r="H5" t="s">
        <v>181</v>
      </c>
      <c r="I5" t="s">
        <v>182</v>
      </c>
      <c r="J5" s="236" t="s">
        <v>183</v>
      </c>
      <c r="K5" t="s">
        <v>184</v>
      </c>
    </row>
    <row r="6" spans="1:11">
      <c r="A6" s="235" t="s">
        <v>185</v>
      </c>
      <c r="B6" s="235" t="s">
        <v>186</v>
      </c>
      <c r="C6" s="235" t="s">
        <v>187</v>
      </c>
      <c r="D6" t="s">
        <v>188</v>
      </c>
      <c r="E6" t="s">
        <v>189</v>
      </c>
      <c r="F6" t="s">
        <v>190</v>
      </c>
      <c r="G6" t="s">
        <v>191</v>
      </c>
      <c r="H6" t="s">
        <v>192</v>
      </c>
      <c r="I6" t="s">
        <v>193</v>
      </c>
      <c r="J6" s="236" t="s">
        <v>194</v>
      </c>
      <c r="K6" t="s">
        <v>195</v>
      </c>
    </row>
    <row r="7" spans="1:11">
      <c r="A7" s="235" t="s">
        <v>196</v>
      </c>
      <c r="B7" s="235" t="s">
        <v>197</v>
      </c>
      <c r="C7" s="235" t="s">
        <v>198</v>
      </c>
      <c r="D7" t="s">
        <v>199</v>
      </c>
      <c r="E7" t="s">
        <v>200</v>
      </c>
      <c r="F7" t="s">
        <v>43</v>
      </c>
      <c r="G7" t="s">
        <v>201</v>
      </c>
      <c r="H7" t="s">
        <v>202</v>
      </c>
      <c r="I7" t="s">
        <v>203</v>
      </c>
      <c r="J7" s="236" t="s">
        <v>204</v>
      </c>
      <c r="K7" t="s">
        <v>205</v>
      </c>
    </row>
    <row r="8" spans="1:11">
      <c r="A8" s="235" t="s">
        <v>206</v>
      </c>
      <c r="B8" s="235" t="s">
        <v>207</v>
      </c>
      <c r="C8" s="235" t="s">
        <v>208</v>
      </c>
      <c r="D8" t="s">
        <v>209</v>
      </c>
      <c r="E8" t="s">
        <v>210</v>
      </c>
      <c r="F8" t="s">
        <v>211</v>
      </c>
      <c r="G8" t="s">
        <v>212</v>
      </c>
      <c r="H8" t="s">
        <v>213</v>
      </c>
      <c r="I8" t="s">
        <v>214</v>
      </c>
      <c r="J8" s="236" t="s">
        <v>215</v>
      </c>
      <c r="K8" t="s">
        <v>216</v>
      </c>
    </row>
    <row r="9" spans="1:11">
      <c r="A9" s="235" t="s">
        <v>217</v>
      </c>
      <c r="B9" s="235" t="s">
        <v>218</v>
      </c>
      <c r="C9" s="235" t="s">
        <v>219</v>
      </c>
      <c r="D9" t="s">
        <v>220</v>
      </c>
      <c r="E9" t="s">
        <v>221</v>
      </c>
      <c r="F9" t="s">
        <v>131</v>
      </c>
      <c r="G9" t="s">
        <v>222</v>
      </c>
      <c r="H9" t="s">
        <v>223</v>
      </c>
      <c r="I9" t="s">
        <v>224</v>
      </c>
      <c r="J9" s="236" t="s">
        <v>225</v>
      </c>
      <c r="K9" t="s">
        <v>226</v>
      </c>
    </row>
    <row r="10" spans="1:11">
      <c r="A10" s="235" t="s">
        <v>227</v>
      </c>
      <c r="B10" s="235" t="s">
        <v>228</v>
      </c>
      <c r="C10" s="235" t="s">
        <v>229</v>
      </c>
      <c r="D10" t="s">
        <v>230</v>
      </c>
      <c r="E10" t="s">
        <v>231</v>
      </c>
      <c r="F10" t="s">
        <v>232</v>
      </c>
      <c r="G10" t="s">
        <v>233</v>
      </c>
      <c r="H10" t="s">
        <v>234</v>
      </c>
      <c r="I10" t="s">
        <v>235</v>
      </c>
      <c r="J10" s="236" t="s">
        <v>236</v>
      </c>
      <c r="K10" t="s">
        <v>237</v>
      </c>
    </row>
    <row r="11" spans="1:11">
      <c r="A11" s="235" t="s">
        <v>238</v>
      </c>
      <c r="B11" s="235" t="s">
        <v>239</v>
      </c>
      <c r="C11" s="235" t="s">
        <v>229</v>
      </c>
      <c r="D11" t="s">
        <v>240</v>
      </c>
      <c r="E11" t="s">
        <v>241</v>
      </c>
      <c r="H11" t="s">
        <v>45</v>
      </c>
      <c r="I11" t="s">
        <v>242</v>
      </c>
      <c r="J11" s="236" t="s">
        <v>243</v>
      </c>
      <c r="K11" t="s">
        <v>244</v>
      </c>
    </row>
    <row r="12" spans="1:11">
      <c r="A12" s="235" t="s">
        <v>245</v>
      </c>
      <c r="B12" s="235" t="s">
        <v>246</v>
      </c>
      <c r="C12" s="235" t="s">
        <v>247</v>
      </c>
      <c r="D12" t="s">
        <v>248</v>
      </c>
      <c r="E12" t="s">
        <v>249</v>
      </c>
      <c r="H12" t="s">
        <v>250</v>
      </c>
      <c r="I12" t="s">
        <v>251</v>
      </c>
      <c r="J12" s="236" t="s">
        <v>252</v>
      </c>
      <c r="K12" t="s">
        <v>253</v>
      </c>
    </row>
    <row r="13" spans="1:11">
      <c r="A13" s="235" t="s">
        <v>254</v>
      </c>
      <c r="B13" s="235" t="s">
        <v>255</v>
      </c>
      <c r="C13" s="235" t="s">
        <v>247</v>
      </c>
      <c r="D13" t="s">
        <v>256</v>
      </c>
      <c r="E13" t="s">
        <v>257</v>
      </c>
      <c r="H13" t="s">
        <v>258</v>
      </c>
      <c r="J13" s="236" t="s">
        <v>259</v>
      </c>
      <c r="K13" t="s">
        <v>260</v>
      </c>
    </row>
    <row r="14" spans="1:11">
      <c r="A14" s="235" t="s">
        <v>261</v>
      </c>
      <c r="B14" s="235" t="s">
        <v>262</v>
      </c>
      <c r="C14" s="235" t="s">
        <v>247</v>
      </c>
      <c r="D14" t="s">
        <v>263</v>
      </c>
      <c r="E14" t="s">
        <v>264</v>
      </c>
      <c r="J14" s="236" t="s">
        <v>50</v>
      </c>
      <c r="K14" t="s">
        <v>265</v>
      </c>
    </row>
    <row r="15" spans="1:11">
      <c r="A15" s="235" t="s">
        <v>266</v>
      </c>
      <c r="B15" s="235" t="s">
        <v>267</v>
      </c>
      <c r="C15" s="235" t="s">
        <v>247</v>
      </c>
      <c r="D15" t="s">
        <v>268</v>
      </c>
      <c r="E15" t="s">
        <v>269</v>
      </c>
      <c r="J15" t="s">
        <v>270</v>
      </c>
      <c r="K15" t="s">
        <v>271</v>
      </c>
    </row>
    <row r="16" spans="1:11">
      <c r="A16" s="235" t="s">
        <v>272</v>
      </c>
      <c r="B16" s="235" t="s">
        <v>273</v>
      </c>
      <c r="C16" s="235" t="s">
        <v>273</v>
      </c>
      <c r="D16" t="s">
        <v>274</v>
      </c>
      <c r="E16" t="s">
        <v>275</v>
      </c>
      <c r="J16" t="s">
        <v>276</v>
      </c>
      <c r="K16" t="s">
        <v>277</v>
      </c>
    </row>
    <row r="17" spans="1:11">
      <c r="A17" s="235" t="s">
        <v>278</v>
      </c>
      <c r="B17" s="235" t="s">
        <v>279</v>
      </c>
      <c r="C17" s="235" t="s">
        <v>279</v>
      </c>
      <c r="D17" t="s">
        <v>280</v>
      </c>
      <c r="E17" t="s">
        <v>281</v>
      </c>
      <c r="K17" t="s">
        <v>282</v>
      </c>
    </row>
    <row r="18" spans="1:11">
      <c r="A18" s="235" t="s">
        <v>283</v>
      </c>
      <c r="B18" s="235" t="s">
        <v>284</v>
      </c>
      <c r="C18" s="235" t="s">
        <v>279</v>
      </c>
      <c r="D18" t="s">
        <v>285</v>
      </c>
      <c r="E18" t="s">
        <v>286</v>
      </c>
      <c r="K18" t="s">
        <v>287</v>
      </c>
    </row>
    <row r="19" spans="1:11">
      <c r="A19" s="235" t="s">
        <v>288</v>
      </c>
      <c r="B19" s="235" t="s">
        <v>289</v>
      </c>
      <c r="C19" s="235" t="s">
        <v>279</v>
      </c>
      <c r="D19" t="s">
        <v>290</v>
      </c>
      <c r="E19" t="s">
        <v>291</v>
      </c>
      <c r="K19" t="s">
        <v>292</v>
      </c>
    </row>
    <row r="20" spans="1:11">
      <c r="A20" s="235" t="s">
        <v>293</v>
      </c>
      <c r="B20" s="235" t="s">
        <v>294</v>
      </c>
      <c r="C20" s="235" t="s">
        <v>294</v>
      </c>
      <c r="D20" t="s">
        <v>295</v>
      </c>
      <c r="E20" t="s">
        <v>296</v>
      </c>
      <c r="K20" t="s">
        <v>297</v>
      </c>
    </row>
    <row r="21" spans="1:11">
      <c r="A21" s="235" t="s">
        <v>298</v>
      </c>
      <c r="B21" s="235" t="s">
        <v>299</v>
      </c>
      <c r="C21" s="235" t="s">
        <v>300</v>
      </c>
      <c r="D21" t="s">
        <v>301</v>
      </c>
      <c r="E21" t="s">
        <v>302</v>
      </c>
      <c r="K21" t="s">
        <v>303</v>
      </c>
    </row>
    <row r="22" spans="1:11">
      <c r="A22" s="235" t="s">
        <v>304</v>
      </c>
      <c r="B22" s="235" t="s">
        <v>305</v>
      </c>
      <c r="C22" s="235" t="s">
        <v>300</v>
      </c>
      <c r="D22" t="s">
        <v>306</v>
      </c>
      <c r="E22" t="s">
        <v>307</v>
      </c>
      <c r="K22" t="s">
        <v>308</v>
      </c>
    </row>
    <row r="23" spans="1:11">
      <c r="A23" s="235" t="s">
        <v>309</v>
      </c>
      <c r="B23" s="235" t="s">
        <v>310</v>
      </c>
      <c r="C23" s="235" t="s">
        <v>300</v>
      </c>
      <c r="D23" t="s">
        <v>311</v>
      </c>
      <c r="E23" t="s">
        <v>312</v>
      </c>
      <c r="K23" t="s">
        <v>313</v>
      </c>
    </row>
    <row r="24" spans="1:11">
      <c r="A24" s="235" t="s">
        <v>314</v>
      </c>
      <c r="B24" s="235" t="s">
        <v>315</v>
      </c>
      <c r="C24" s="235" t="s">
        <v>300</v>
      </c>
      <c r="D24" t="s">
        <v>316</v>
      </c>
      <c r="E24" t="s">
        <v>317</v>
      </c>
      <c r="K24" t="s">
        <v>318</v>
      </c>
    </row>
    <row r="25" spans="1:11">
      <c r="A25" s="235" t="s">
        <v>319</v>
      </c>
      <c r="B25" s="235" t="s">
        <v>320</v>
      </c>
      <c r="C25" s="235" t="s">
        <v>321</v>
      </c>
      <c r="D25" t="s">
        <v>322</v>
      </c>
      <c r="E25" t="s">
        <v>323</v>
      </c>
      <c r="K25" t="s">
        <v>324</v>
      </c>
    </row>
    <row r="26" spans="1:11">
      <c r="A26" s="235" t="s">
        <v>325</v>
      </c>
      <c r="B26" s="235" t="s">
        <v>16</v>
      </c>
      <c r="C26" s="235" t="s">
        <v>26</v>
      </c>
      <c r="D26" t="s">
        <v>326</v>
      </c>
      <c r="E26" t="s">
        <v>327</v>
      </c>
      <c r="K26" t="s">
        <v>328</v>
      </c>
    </row>
    <row r="27" spans="1:11">
      <c r="A27" s="235" t="s">
        <v>329</v>
      </c>
      <c r="B27" s="235" t="s">
        <v>330</v>
      </c>
      <c r="C27" s="235" t="s">
        <v>331</v>
      </c>
      <c r="D27" t="s">
        <v>332</v>
      </c>
      <c r="K27" t="s">
        <v>333</v>
      </c>
    </row>
    <row r="28" spans="1:11">
      <c r="A28" s="235" t="s">
        <v>334</v>
      </c>
      <c r="B28" s="235" t="s">
        <v>335</v>
      </c>
      <c r="C28" s="235" t="s">
        <v>336</v>
      </c>
      <c r="D28" t="s">
        <v>337</v>
      </c>
      <c r="K28" t="s">
        <v>338</v>
      </c>
    </row>
    <row r="29" spans="1:11">
      <c r="A29" s="235" t="s">
        <v>339</v>
      </c>
      <c r="B29" s="235" t="s">
        <v>340</v>
      </c>
      <c r="C29" s="235" t="s">
        <v>341</v>
      </c>
      <c r="D29" t="s">
        <v>342</v>
      </c>
      <c r="K29" t="s">
        <v>343</v>
      </c>
    </row>
    <row r="30" spans="1:11">
      <c r="A30" s="235" t="s">
        <v>344</v>
      </c>
      <c r="B30" s="235" t="s">
        <v>345</v>
      </c>
      <c r="C30" s="235" t="s">
        <v>341</v>
      </c>
      <c r="D30" t="s">
        <v>346</v>
      </c>
      <c r="K30" t="s">
        <v>347</v>
      </c>
    </row>
    <row r="31" spans="1:11">
      <c r="A31" s="235"/>
      <c r="B31" s="235"/>
      <c r="C31" s="235"/>
      <c r="D31" t="s">
        <v>348</v>
      </c>
      <c r="K31" t="s">
        <v>349</v>
      </c>
    </row>
    <row r="32" spans="1:11">
      <c r="A32" s="235"/>
      <c r="B32" s="235"/>
      <c r="C32" s="235"/>
      <c r="D32" t="s">
        <v>350</v>
      </c>
      <c r="K32" t="s">
        <v>351</v>
      </c>
    </row>
    <row r="33" spans="1:11">
      <c r="A33" s="235"/>
      <c r="B33" s="235"/>
      <c r="C33" s="235"/>
      <c r="D33" t="s">
        <v>352</v>
      </c>
      <c r="K33" t="s">
        <v>353</v>
      </c>
    </row>
    <row r="34" spans="1:11">
      <c r="A34" s="235"/>
      <c r="B34" s="235"/>
      <c r="C34" s="235"/>
      <c r="D34" t="s">
        <v>354</v>
      </c>
      <c r="K34" t="s">
        <v>355</v>
      </c>
    </row>
    <row r="35" spans="1:11">
      <c r="A35" s="235"/>
      <c r="B35" s="235"/>
      <c r="C35" s="235"/>
      <c r="D35" t="s">
        <v>356</v>
      </c>
      <c r="K35" t="s">
        <v>357</v>
      </c>
    </row>
    <row r="36" spans="1:11">
      <c r="A36" s="235"/>
      <c r="B36" s="235"/>
      <c r="C36" s="235"/>
      <c r="D36" t="s">
        <v>358</v>
      </c>
      <c r="K36" t="s">
        <v>359</v>
      </c>
    </row>
    <row r="37" spans="1:11">
      <c r="A37" s="235"/>
      <c r="B37" s="235"/>
      <c r="C37" s="235"/>
      <c r="D37" t="s">
        <v>360</v>
      </c>
      <c r="K37" t="s">
        <v>361</v>
      </c>
    </row>
    <row r="38" spans="1:11">
      <c r="A38" s="235"/>
      <c r="B38" s="235"/>
      <c r="C38" s="235"/>
      <c r="D38" t="s">
        <v>362</v>
      </c>
      <c r="K38" t="s">
        <v>363</v>
      </c>
    </row>
    <row r="39" spans="1:11">
      <c r="A39" s="235"/>
      <c r="B39" s="235"/>
      <c r="C39" s="235"/>
      <c r="D39" t="s">
        <v>364</v>
      </c>
      <c r="K39" t="s">
        <v>365</v>
      </c>
    </row>
    <row r="40" spans="1:11">
      <c r="A40" s="235"/>
      <c r="B40" s="235"/>
      <c r="C40" s="235"/>
      <c r="D40" t="s">
        <v>366</v>
      </c>
      <c r="K40" t="s">
        <v>367</v>
      </c>
    </row>
    <row r="41" spans="1:11">
      <c r="A41" s="235"/>
      <c r="B41" s="235"/>
      <c r="C41" s="235"/>
      <c r="D41" t="s">
        <v>368</v>
      </c>
      <c r="K41" t="s">
        <v>369</v>
      </c>
    </row>
    <row r="42" spans="1:11">
      <c r="A42" s="235"/>
      <c r="B42" s="235"/>
      <c r="C42" s="235"/>
      <c r="D42" t="s">
        <v>370</v>
      </c>
      <c r="K42" t="s">
        <v>371</v>
      </c>
    </row>
    <row r="43" spans="1:11">
      <c r="A43" s="235"/>
      <c r="B43" s="235"/>
      <c r="C43" s="235"/>
      <c r="D43" t="s">
        <v>372</v>
      </c>
      <c r="K43" t="s">
        <v>373</v>
      </c>
    </row>
    <row r="44" spans="1:11">
      <c r="A44" s="235"/>
      <c r="B44" s="235"/>
      <c r="C44" s="235"/>
      <c r="D44" t="s">
        <v>374</v>
      </c>
      <c r="K44" t="s">
        <v>375</v>
      </c>
    </row>
    <row r="45" spans="1:11">
      <c r="A45" s="235"/>
      <c r="B45" s="235"/>
      <c r="C45" s="235"/>
      <c r="D45" t="s">
        <v>376</v>
      </c>
      <c r="K45" t="s">
        <v>377</v>
      </c>
    </row>
    <row r="46" spans="1:11">
      <c r="A46" s="235"/>
      <c r="B46" s="235"/>
      <c r="C46" s="235"/>
      <c r="D46" t="s">
        <v>378</v>
      </c>
      <c r="K46" t="s">
        <v>379</v>
      </c>
    </row>
    <row r="47" spans="1:11">
      <c r="A47" s="235"/>
      <c r="B47" s="235"/>
      <c r="D47" t="s">
        <v>380</v>
      </c>
      <c r="K47" t="s">
        <v>381</v>
      </c>
    </row>
    <row r="48" spans="1:11">
      <c r="A48" s="235"/>
      <c r="B48" s="235"/>
      <c r="C48" s="235"/>
      <c r="D48" t="s">
        <v>382</v>
      </c>
      <c r="K48" t="s">
        <v>383</v>
      </c>
    </row>
    <row r="49" spans="1:11">
      <c r="A49" s="235"/>
      <c r="B49" s="235"/>
      <c r="C49" s="235"/>
      <c r="D49" t="s">
        <v>384</v>
      </c>
      <c r="K49" t="s">
        <v>385</v>
      </c>
    </row>
    <row r="50" spans="1:11">
      <c r="A50" s="235"/>
      <c r="B50" s="235"/>
      <c r="C50" s="235"/>
      <c r="D50" t="s">
        <v>386</v>
      </c>
      <c r="K50" t="s">
        <v>387</v>
      </c>
    </row>
    <row r="51" spans="1:11">
      <c r="A51" s="235"/>
      <c r="B51" s="235"/>
      <c r="C51" s="235"/>
      <c r="D51" t="s">
        <v>388</v>
      </c>
      <c r="K51" t="s">
        <v>389</v>
      </c>
    </row>
    <row r="52" spans="1:11">
      <c r="A52" s="235"/>
      <c r="B52" s="235"/>
      <c r="C52" s="235"/>
      <c r="D52" t="s">
        <v>390</v>
      </c>
      <c r="K52" t="s">
        <v>391</v>
      </c>
    </row>
    <row r="53" spans="1:11">
      <c r="A53" s="235"/>
      <c r="B53" s="235"/>
      <c r="C53" s="235"/>
      <c r="D53" t="s">
        <v>392</v>
      </c>
      <c r="K53" t="s">
        <v>393</v>
      </c>
    </row>
    <row r="54" spans="1:11">
      <c r="A54" s="235"/>
      <c r="B54" s="235"/>
      <c r="C54" s="235"/>
      <c r="D54" t="s">
        <v>394</v>
      </c>
      <c r="K54" t="s">
        <v>395</v>
      </c>
    </row>
    <row r="55" spans="1:11">
      <c r="A55" s="235"/>
      <c r="B55" s="235"/>
      <c r="C55" s="235"/>
      <c r="D55" t="s">
        <v>396</v>
      </c>
      <c r="K55" t="s">
        <v>397</v>
      </c>
    </row>
    <row r="56" spans="1:11">
      <c r="A56" s="235"/>
      <c r="B56" s="235"/>
      <c r="C56" s="235"/>
      <c r="D56" t="s">
        <v>398</v>
      </c>
      <c r="K56" t="s">
        <v>399</v>
      </c>
    </row>
    <row r="57" spans="1:11">
      <c r="A57" s="235"/>
      <c r="B57" s="235"/>
      <c r="C57" s="235"/>
      <c r="D57" t="s">
        <v>400</v>
      </c>
      <c r="K57" t="s">
        <v>401</v>
      </c>
    </row>
    <row r="58" spans="1:11">
      <c r="A58" s="235"/>
      <c r="B58" s="235"/>
      <c r="C58" s="235"/>
      <c r="D58" t="s">
        <v>402</v>
      </c>
      <c r="K58" t="s">
        <v>403</v>
      </c>
    </row>
    <row r="59" spans="1:11">
      <c r="A59" s="235"/>
      <c r="B59" s="235"/>
      <c r="C59" s="235"/>
      <c r="D59" t="s">
        <v>404</v>
      </c>
      <c r="K59" t="s">
        <v>405</v>
      </c>
    </row>
    <row r="60" spans="1:11">
      <c r="A60" s="235"/>
      <c r="B60" s="235"/>
      <c r="C60" s="235"/>
      <c r="D60" t="s">
        <v>406</v>
      </c>
      <c r="K60" t="s">
        <v>407</v>
      </c>
    </row>
    <row r="61" spans="1:11">
      <c r="A61" s="235"/>
      <c r="B61" s="235"/>
      <c r="C61" s="235"/>
      <c r="D61" t="s">
        <v>408</v>
      </c>
      <c r="K61" t="s">
        <v>409</v>
      </c>
    </row>
    <row r="62" spans="1:11">
      <c r="A62" s="235"/>
      <c r="B62" s="235"/>
      <c r="C62" s="235"/>
      <c r="D62" t="s">
        <v>410</v>
      </c>
      <c r="K62" t="s">
        <v>411</v>
      </c>
    </row>
    <row r="63" spans="1:11">
      <c r="A63" s="235"/>
      <c r="B63" s="235"/>
      <c r="C63" s="235"/>
      <c r="D63" t="s">
        <v>412</v>
      </c>
      <c r="K63" t="s">
        <v>413</v>
      </c>
    </row>
    <row r="64" spans="1:11">
      <c r="A64" s="235"/>
      <c r="B64" s="235"/>
      <c r="C64" s="235"/>
      <c r="D64" t="s">
        <v>414</v>
      </c>
      <c r="K64" t="s">
        <v>415</v>
      </c>
    </row>
    <row r="65" spans="1:11">
      <c r="A65" s="235"/>
      <c r="B65" s="235"/>
      <c r="C65" s="235"/>
      <c r="D65" t="s">
        <v>416</v>
      </c>
      <c r="K65" t="s">
        <v>417</v>
      </c>
    </row>
    <row r="66" spans="1:11">
      <c r="A66" s="235"/>
      <c r="B66" s="235"/>
      <c r="C66" s="235"/>
      <c r="D66" t="s">
        <v>418</v>
      </c>
      <c r="K66" t="s">
        <v>419</v>
      </c>
    </row>
    <row r="67" spans="1:11">
      <c r="A67" s="235"/>
      <c r="B67" s="235"/>
      <c r="C67" s="235"/>
      <c r="D67" t="s">
        <v>420</v>
      </c>
      <c r="K67" t="s">
        <v>421</v>
      </c>
    </row>
    <row r="68" spans="1:11">
      <c r="A68" s="235"/>
      <c r="B68" s="235"/>
      <c r="C68" s="235"/>
      <c r="D68" t="s">
        <v>422</v>
      </c>
      <c r="K68" t="s">
        <v>423</v>
      </c>
    </row>
    <row r="69" spans="1:11">
      <c r="A69" s="235"/>
      <c r="B69" s="235"/>
      <c r="C69" s="235"/>
      <c r="D69" t="s">
        <v>424</v>
      </c>
      <c r="K69" t="s">
        <v>425</v>
      </c>
    </row>
    <row r="70" spans="1:11">
      <c r="A70" s="235"/>
      <c r="B70" s="235"/>
      <c r="C70" s="235"/>
      <c r="D70" t="s">
        <v>426</v>
      </c>
      <c r="K70" t="s">
        <v>427</v>
      </c>
    </row>
    <row r="71" spans="1:11">
      <c r="A71" s="235"/>
      <c r="B71" s="235"/>
      <c r="C71" s="235"/>
      <c r="D71" t="s">
        <v>428</v>
      </c>
      <c r="K71" t="s">
        <v>429</v>
      </c>
    </row>
    <row r="72" spans="1:11">
      <c r="A72" s="235"/>
      <c r="B72" s="235"/>
      <c r="C72" s="235"/>
      <c r="D72" t="s">
        <v>430</v>
      </c>
      <c r="K72" t="s">
        <v>431</v>
      </c>
    </row>
    <row r="73" spans="1:11">
      <c r="A73" s="235"/>
      <c r="B73" s="235"/>
      <c r="C73" s="235"/>
      <c r="D73" t="s">
        <v>432</v>
      </c>
      <c r="K73" t="s">
        <v>433</v>
      </c>
    </row>
    <row r="74" spans="1:11">
      <c r="A74" s="235"/>
      <c r="B74" s="235"/>
      <c r="C74" s="235"/>
      <c r="D74" t="s">
        <v>434</v>
      </c>
      <c r="K74" t="s">
        <v>435</v>
      </c>
    </row>
    <row r="75" spans="1:11">
      <c r="A75" s="235"/>
      <c r="B75" s="235"/>
      <c r="C75" s="235"/>
      <c r="D75" t="s">
        <v>436</v>
      </c>
      <c r="K75" t="s">
        <v>437</v>
      </c>
    </row>
    <row r="76" spans="1:11">
      <c r="A76" s="235"/>
      <c r="B76" s="235"/>
      <c r="C76" s="235"/>
      <c r="D76" t="s">
        <v>438</v>
      </c>
      <c r="K76" t="s">
        <v>439</v>
      </c>
    </row>
    <row r="77" spans="1:11">
      <c r="A77" s="235"/>
      <c r="B77" s="235"/>
      <c r="C77" s="235"/>
      <c r="D77" t="s">
        <v>440</v>
      </c>
      <c r="K77" t="s">
        <v>441</v>
      </c>
    </row>
    <row r="78" spans="1:11">
      <c r="A78" s="235"/>
      <c r="B78" s="235"/>
      <c r="C78" s="235"/>
      <c r="D78" t="s">
        <v>442</v>
      </c>
      <c r="K78" t="s">
        <v>443</v>
      </c>
    </row>
    <row r="79" spans="1:11">
      <c r="C79" s="235"/>
      <c r="D79" t="s">
        <v>444</v>
      </c>
      <c r="K79" t="s">
        <v>445</v>
      </c>
    </row>
    <row r="80" spans="1:11">
      <c r="C80" s="235"/>
      <c r="D80" t="s">
        <v>446</v>
      </c>
      <c r="K80" t="s">
        <v>447</v>
      </c>
    </row>
    <row r="81" spans="3:11">
      <c r="C81" s="235"/>
      <c r="D81" t="s">
        <v>448</v>
      </c>
      <c r="K81" t="s">
        <v>449</v>
      </c>
    </row>
    <row r="82" spans="3:11">
      <c r="C82" s="235"/>
      <c r="D82" t="s">
        <v>450</v>
      </c>
      <c r="K82" t="s">
        <v>451</v>
      </c>
    </row>
    <row r="83" spans="3:11">
      <c r="C83" s="235"/>
      <c r="D83" t="s">
        <v>452</v>
      </c>
      <c r="K83" t="s">
        <v>453</v>
      </c>
    </row>
    <row r="84" spans="3:11">
      <c r="C84" s="235"/>
      <c r="D84" t="s">
        <v>454</v>
      </c>
      <c r="K84" t="s">
        <v>455</v>
      </c>
    </row>
    <row r="85" spans="3:11">
      <c r="C85" s="235"/>
      <c r="D85" t="s">
        <v>456</v>
      </c>
      <c r="K85" t="s">
        <v>457</v>
      </c>
    </row>
    <row r="86" spans="3:11">
      <c r="C86" s="235"/>
      <c r="D86" t="s">
        <v>458</v>
      </c>
      <c r="K86" t="s">
        <v>459</v>
      </c>
    </row>
    <row r="87" spans="3:11">
      <c r="C87" s="235"/>
      <c r="D87" t="s">
        <v>460</v>
      </c>
      <c r="K87" t="s">
        <v>461</v>
      </c>
    </row>
    <row r="88" spans="3:11">
      <c r="C88" s="235"/>
      <c r="D88" t="s">
        <v>462</v>
      </c>
      <c r="K88" t="s">
        <v>463</v>
      </c>
    </row>
    <row r="89" spans="3:11">
      <c r="C89" s="235"/>
      <c r="D89" t="s">
        <v>464</v>
      </c>
      <c r="K89" t="s">
        <v>465</v>
      </c>
    </row>
    <row r="90" spans="3:11">
      <c r="C90" s="235"/>
      <c r="D90" t="s">
        <v>466</v>
      </c>
      <c r="K90" t="s">
        <v>467</v>
      </c>
    </row>
    <row r="91" spans="3:11">
      <c r="C91" s="235"/>
      <c r="D91" t="s">
        <v>468</v>
      </c>
    </row>
    <row r="92" spans="3:11">
      <c r="C92" s="235"/>
      <c r="D92" t="s">
        <v>469</v>
      </c>
    </row>
    <row r="93" spans="3:11">
      <c r="C93" s="235"/>
      <c r="D93" t="s">
        <v>470</v>
      </c>
    </row>
    <row r="94" spans="3:11">
      <c r="C94" s="235"/>
      <c r="D94" t="s">
        <v>471</v>
      </c>
    </row>
    <row r="95" spans="3:11">
      <c r="C95" s="235"/>
      <c r="D95" t="s">
        <v>472</v>
      </c>
    </row>
    <row r="96" spans="3:11">
      <c r="C96" s="235"/>
      <c r="D96" t="s">
        <v>473</v>
      </c>
    </row>
    <row r="97" spans="3:4">
      <c r="C97" s="235"/>
      <c r="D97" t="s">
        <v>474</v>
      </c>
    </row>
    <row r="98" spans="3:4">
      <c r="C98" s="235"/>
      <c r="D98" t="s">
        <v>475</v>
      </c>
    </row>
    <row r="99" spans="3:4">
      <c r="C99" s="235"/>
      <c r="D99" t="s">
        <v>476</v>
      </c>
    </row>
    <row r="100" spans="3:4">
      <c r="C100" s="235"/>
      <c r="D100" t="s">
        <v>477</v>
      </c>
    </row>
    <row r="101" spans="3:4">
      <c r="D101" t="s">
        <v>478</v>
      </c>
    </row>
    <row r="102" spans="3:4">
      <c r="D102" t="s">
        <v>479</v>
      </c>
    </row>
    <row r="103" spans="3:4">
      <c r="D103" t="s">
        <v>480</v>
      </c>
    </row>
    <row r="104" spans="3:4">
      <c r="D104" t="s">
        <v>481</v>
      </c>
    </row>
    <row r="105" spans="3:4">
      <c r="D105" t="s">
        <v>482</v>
      </c>
    </row>
    <row r="106" spans="3:4">
      <c r="D106" t="s">
        <v>483</v>
      </c>
    </row>
    <row r="107" spans="3:4">
      <c r="D107" t="s">
        <v>484</v>
      </c>
    </row>
    <row r="108" spans="3:4">
      <c r="D108" t="s">
        <v>485</v>
      </c>
    </row>
    <row r="109" spans="3:4">
      <c r="D109" t="s">
        <v>486</v>
      </c>
    </row>
    <row r="110" spans="3:4">
      <c r="D110" t="s">
        <v>487</v>
      </c>
    </row>
    <row r="111" spans="3:4">
      <c r="D111" t="s">
        <v>488</v>
      </c>
    </row>
    <row r="112" spans="3:4">
      <c r="D112" t="s">
        <v>489</v>
      </c>
    </row>
    <row r="113" spans="4:4">
      <c r="D113" t="s">
        <v>490</v>
      </c>
    </row>
    <row r="114" spans="4:4">
      <c r="D114" t="s">
        <v>491</v>
      </c>
    </row>
    <row r="115" spans="4:4">
      <c r="D115" t="s">
        <v>492</v>
      </c>
    </row>
    <row r="116" spans="4:4">
      <c r="D116" t="s">
        <v>493</v>
      </c>
    </row>
    <row r="117" spans="4:4">
      <c r="D117" t="s">
        <v>494</v>
      </c>
    </row>
    <row r="118" spans="4:4">
      <c r="D118" t="s">
        <v>495</v>
      </c>
    </row>
    <row r="119" spans="4:4">
      <c r="D119" t="s">
        <v>496</v>
      </c>
    </row>
    <row r="120" spans="4:4">
      <c r="D120" t="s">
        <v>497</v>
      </c>
    </row>
    <row r="121" spans="4:4">
      <c r="D121" t="s">
        <v>498</v>
      </c>
    </row>
    <row r="122" spans="4:4">
      <c r="D122" t="s">
        <v>499</v>
      </c>
    </row>
    <row r="123" spans="4:4">
      <c r="D123" t="s">
        <v>500</v>
      </c>
    </row>
    <row r="124" spans="4:4">
      <c r="D124" t="s">
        <v>501</v>
      </c>
    </row>
    <row r="125" spans="4:4">
      <c r="D125" t="s">
        <v>502</v>
      </c>
    </row>
    <row r="126" spans="4:4">
      <c r="D126" t="s">
        <v>503</v>
      </c>
    </row>
    <row r="127" spans="4:4">
      <c r="D127" t="s">
        <v>504</v>
      </c>
    </row>
    <row r="128" spans="4:4">
      <c r="D128" t="s">
        <v>505</v>
      </c>
    </row>
    <row r="129" spans="4:4">
      <c r="D129" t="s">
        <v>506</v>
      </c>
    </row>
    <row r="130" spans="4:4">
      <c r="D130" t="s">
        <v>507</v>
      </c>
    </row>
    <row r="131" spans="4:4">
      <c r="D131" t="s">
        <v>508</v>
      </c>
    </row>
    <row r="132" spans="4:4">
      <c r="D132" t="s">
        <v>509</v>
      </c>
    </row>
    <row r="133" spans="4:4">
      <c r="D133" t="s">
        <v>510</v>
      </c>
    </row>
    <row r="134" spans="4:4">
      <c r="D134" t="s">
        <v>511</v>
      </c>
    </row>
    <row r="135" spans="4:4">
      <c r="D135" t="s">
        <v>512</v>
      </c>
    </row>
    <row r="136" spans="4:4">
      <c r="D136" t="s">
        <v>513</v>
      </c>
    </row>
    <row r="137" spans="4:4">
      <c r="D137" t="s">
        <v>514</v>
      </c>
    </row>
    <row r="138" spans="4:4">
      <c r="D138" t="s">
        <v>515</v>
      </c>
    </row>
    <row r="139" spans="4:4">
      <c r="D139" t="s">
        <v>516</v>
      </c>
    </row>
    <row r="140" spans="4:4">
      <c r="D140" t="s">
        <v>517</v>
      </c>
    </row>
    <row r="141" spans="4:4">
      <c r="D141" t="s">
        <v>33</v>
      </c>
    </row>
    <row r="142" spans="4:4">
      <c r="D142" t="s">
        <v>518</v>
      </c>
    </row>
    <row r="143" spans="4:4">
      <c r="D143" t="s">
        <v>519</v>
      </c>
    </row>
    <row r="144" spans="4:4">
      <c r="D144" t="s">
        <v>520</v>
      </c>
    </row>
    <row r="145" spans="4:4">
      <c r="D145" t="s">
        <v>521</v>
      </c>
    </row>
    <row r="146" spans="4:4">
      <c r="D146" t="s">
        <v>522</v>
      </c>
    </row>
    <row r="147" spans="4:4">
      <c r="D147" t="s">
        <v>523</v>
      </c>
    </row>
    <row r="148" spans="4:4">
      <c r="D148" t="s">
        <v>273</v>
      </c>
    </row>
    <row r="149" spans="4:4">
      <c r="D149" t="s">
        <v>524</v>
      </c>
    </row>
    <row r="150" spans="4:4">
      <c r="D150" t="s">
        <v>525</v>
      </c>
    </row>
    <row r="151" spans="4:4">
      <c r="D151" t="s">
        <v>526</v>
      </c>
    </row>
    <row r="152" spans="4:4">
      <c r="D152" t="s">
        <v>527</v>
      </c>
    </row>
    <row r="153" spans="4:4">
      <c r="D153" t="s">
        <v>528</v>
      </c>
    </row>
    <row r="154" spans="4:4">
      <c r="D154" t="s">
        <v>529</v>
      </c>
    </row>
    <row r="155" spans="4:4">
      <c r="D155" t="s">
        <v>530</v>
      </c>
    </row>
    <row r="156" spans="4:4">
      <c r="D156" t="s">
        <v>531</v>
      </c>
    </row>
    <row r="157" spans="4:4">
      <c r="D157" t="s">
        <v>532</v>
      </c>
    </row>
    <row r="158" spans="4:4">
      <c r="D158" t="s">
        <v>533</v>
      </c>
    </row>
    <row r="159" spans="4:4">
      <c r="D159" t="s">
        <v>534</v>
      </c>
    </row>
    <row r="160" spans="4:4">
      <c r="D160" t="s">
        <v>535</v>
      </c>
    </row>
    <row r="161" spans="4:4">
      <c r="D161" t="s">
        <v>536</v>
      </c>
    </row>
    <row r="162" spans="4:4">
      <c r="D162" t="s">
        <v>537</v>
      </c>
    </row>
    <row r="163" spans="4:4">
      <c r="D163" t="s">
        <v>538</v>
      </c>
    </row>
    <row r="164" spans="4:4">
      <c r="D164" t="s">
        <v>539</v>
      </c>
    </row>
    <row r="165" spans="4:4">
      <c r="D165" t="s">
        <v>540</v>
      </c>
    </row>
    <row r="166" spans="4:4">
      <c r="D166" t="s">
        <v>541</v>
      </c>
    </row>
    <row r="167" spans="4:4">
      <c r="D167" t="s">
        <v>542</v>
      </c>
    </row>
    <row r="168" spans="4:4">
      <c r="D168" t="s">
        <v>543</v>
      </c>
    </row>
    <row r="169" spans="4:4">
      <c r="D169" t="s">
        <v>544</v>
      </c>
    </row>
    <row r="170" spans="4:4">
      <c r="D170" t="s">
        <v>545</v>
      </c>
    </row>
    <row r="171" spans="4:4">
      <c r="D171" t="s">
        <v>546</v>
      </c>
    </row>
    <row r="172" spans="4:4">
      <c r="D172" t="s">
        <v>547</v>
      </c>
    </row>
    <row r="173" spans="4:4">
      <c r="D173" t="s">
        <v>548</v>
      </c>
    </row>
    <row r="174" spans="4:4">
      <c r="D174" t="s">
        <v>549</v>
      </c>
    </row>
    <row r="175" spans="4:4">
      <c r="D175" t="s">
        <v>550</v>
      </c>
    </row>
    <row r="176" spans="4:4">
      <c r="D176" t="s">
        <v>551</v>
      </c>
    </row>
    <row r="177" spans="4:4">
      <c r="D177" t="s">
        <v>552</v>
      </c>
    </row>
    <row r="178" spans="4:4">
      <c r="D178" t="s">
        <v>553</v>
      </c>
    </row>
    <row r="179" spans="4:4">
      <c r="D179" t="s">
        <v>554</v>
      </c>
    </row>
    <row r="180" spans="4:4">
      <c r="D180" t="s">
        <v>555</v>
      </c>
    </row>
    <row r="181" spans="4:4">
      <c r="D181" t="s">
        <v>556</v>
      </c>
    </row>
    <row r="182" spans="4:4">
      <c r="D182" t="s">
        <v>557</v>
      </c>
    </row>
    <row r="183" spans="4:4">
      <c r="D183" t="s">
        <v>558</v>
      </c>
    </row>
    <row r="184" spans="4:4">
      <c r="D184" t="s">
        <v>559</v>
      </c>
    </row>
    <row r="185" spans="4:4">
      <c r="D185" t="s">
        <v>560</v>
      </c>
    </row>
    <row r="186" spans="4:4">
      <c r="D186" t="s">
        <v>561</v>
      </c>
    </row>
    <row r="187" spans="4:4">
      <c r="D187" t="s">
        <v>562</v>
      </c>
    </row>
    <row r="188" spans="4:4">
      <c r="D188" t="s">
        <v>563</v>
      </c>
    </row>
    <row r="189" spans="4:4">
      <c r="D189" t="s">
        <v>564</v>
      </c>
    </row>
    <row r="190" spans="4:4">
      <c r="D190" t="s">
        <v>565</v>
      </c>
    </row>
    <row r="191" spans="4:4">
      <c r="D191" t="s">
        <v>566</v>
      </c>
    </row>
    <row r="192" spans="4:4">
      <c r="D192" t="s">
        <v>567</v>
      </c>
    </row>
    <row r="193" spans="4:4">
      <c r="D193" t="s">
        <v>568</v>
      </c>
    </row>
    <row r="194" spans="4:4">
      <c r="D194" t="s">
        <v>569</v>
      </c>
    </row>
    <row r="195" spans="4:4">
      <c r="D195" t="s">
        <v>570</v>
      </c>
    </row>
    <row r="196" spans="4:4">
      <c r="D196" t="s">
        <v>571</v>
      </c>
    </row>
    <row r="197" spans="4:4">
      <c r="D197" t="s">
        <v>572</v>
      </c>
    </row>
    <row r="198" spans="4:4">
      <c r="D198" t="s">
        <v>573</v>
      </c>
    </row>
    <row r="199" spans="4:4">
      <c r="D199" t="s">
        <v>574</v>
      </c>
    </row>
    <row r="200" spans="4:4">
      <c r="D200" t="s">
        <v>575</v>
      </c>
    </row>
    <row r="201" spans="4:4">
      <c r="D201" t="s">
        <v>576</v>
      </c>
    </row>
    <row r="202" spans="4:4">
      <c r="D202" t="s">
        <v>577</v>
      </c>
    </row>
    <row r="203" spans="4:4">
      <c r="D203" t="s">
        <v>578</v>
      </c>
    </row>
    <row r="204" spans="4:4">
      <c r="D204" t="s">
        <v>579</v>
      </c>
    </row>
    <row r="205" spans="4:4">
      <c r="D205" t="s">
        <v>580</v>
      </c>
    </row>
    <row r="206" spans="4:4">
      <c r="D206" t="s">
        <v>581</v>
      </c>
    </row>
    <row r="207" spans="4:4">
      <c r="D207" t="s">
        <v>582</v>
      </c>
    </row>
    <row r="208" spans="4:4">
      <c r="D208" t="s">
        <v>583</v>
      </c>
    </row>
    <row r="209" spans="4:4">
      <c r="D209" t="s">
        <v>584</v>
      </c>
    </row>
    <row r="210" spans="4:4">
      <c r="D210" t="s">
        <v>585</v>
      </c>
    </row>
    <row r="211" spans="4:4">
      <c r="D211" t="s">
        <v>586</v>
      </c>
    </row>
    <row r="212" spans="4:4">
      <c r="D212" t="s">
        <v>587</v>
      </c>
    </row>
    <row r="213" spans="4:4">
      <c r="D213" t="s">
        <v>588</v>
      </c>
    </row>
    <row r="214" spans="4:4">
      <c r="D214" t="s">
        <v>589</v>
      </c>
    </row>
    <row r="215" spans="4:4">
      <c r="D215" t="s">
        <v>590</v>
      </c>
    </row>
    <row r="216" spans="4:4">
      <c r="D216" t="s">
        <v>591</v>
      </c>
    </row>
    <row r="217" spans="4:4">
      <c r="D217" t="s">
        <v>592</v>
      </c>
    </row>
    <row r="218" spans="4:4">
      <c r="D218" t="s">
        <v>593</v>
      </c>
    </row>
    <row r="219" spans="4:4">
      <c r="D219" t="s">
        <v>594</v>
      </c>
    </row>
    <row r="220" spans="4:4">
      <c r="D220" t="s">
        <v>595</v>
      </c>
    </row>
    <row r="221" spans="4:4">
      <c r="D221" t="s">
        <v>596</v>
      </c>
    </row>
    <row r="222" spans="4:4">
      <c r="D222" t="s">
        <v>597</v>
      </c>
    </row>
    <row r="223" spans="4:4">
      <c r="D223" t="s">
        <v>598</v>
      </c>
    </row>
    <row r="224" spans="4:4">
      <c r="D224" t="s">
        <v>599</v>
      </c>
    </row>
    <row r="225" spans="4:4">
      <c r="D225" t="s">
        <v>600</v>
      </c>
    </row>
    <row r="226" spans="4:4">
      <c r="D226" t="s">
        <v>601</v>
      </c>
    </row>
    <row r="227" spans="4:4">
      <c r="D227" t="s">
        <v>602</v>
      </c>
    </row>
    <row r="228" spans="4:4">
      <c r="D228" t="s">
        <v>603</v>
      </c>
    </row>
    <row r="229" spans="4:4">
      <c r="D229" t="s">
        <v>604</v>
      </c>
    </row>
    <row r="230" spans="4:4">
      <c r="D230" t="s">
        <v>605</v>
      </c>
    </row>
    <row r="231" spans="4:4">
      <c r="D231" t="s">
        <v>606</v>
      </c>
    </row>
    <row r="232" spans="4:4">
      <c r="D232" t="s">
        <v>607</v>
      </c>
    </row>
    <row r="233" spans="4:4">
      <c r="D233" t="s">
        <v>608</v>
      </c>
    </row>
    <row r="234" spans="4:4">
      <c r="D234" t="s">
        <v>609</v>
      </c>
    </row>
    <row r="235" spans="4:4">
      <c r="D235" t="s">
        <v>610</v>
      </c>
    </row>
    <row r="236" spans="4:4">
      <c r="D236" t="s">
        <v>611</v>
      </c>
    </row>
    <row r="237" spans="4:4">
      <c r="D237" t="s">
        <v>612</v>
      </c>
    </row>
    <row r="238" spans="4:4">
      <c r="D238" t="s">
        <v>613</v>
      </c>
    </row>
    <row r="239" spans="4:4">
      <c r="D239" t="s">
        <v>614</v>
      </c>
    </row>
    <row r="240" spans="4:4">
      <c r="D240" t="s">
        <v>615</v>
      </c>
    </row>
    <row r="241" spans="4:4">
      <c r="D241" t="s">
        <v>616</v>
      </c>
    </row>
    <row r="242" spans="4:4">
      <c r="D242" t="s">
        <v>617</v>
      </c>
    </row>
    <row r="243" spans="4:4">
      <c r="D243" t="s">
        <v>618</v>
      </c>
    </row>
    <row r="244" spans="4:4">
      <c r="D244" t="s">
        <v>619</v>
      </c>
    </row>
    <row r="245" spans="4:4">
      <c r="D245" t="s">
        <v>620</v>
      </c>
    </row>
    <row r="246" spans="4:4">
      <c r="D246" t="s">
        <v>621</v>
      </c>
    </row>
    <row r="247" spans="4:4">
      <c r="D247" t="s">
        <v>622</v>
      </c>
    </row>
    <row r="248" spans="4:4">
      <c r="D248" t="s">
        <v>623</v>
      </c>
    </row>
    <row r="249" spans="4:4">
      <c r="D249" t="s">
        <v>624</v>
      </c>
    </row>
    <row r="250" spans="4:4">
      <c r="D250" t="s">
        <v>625</v>
      </c>
    </row>
    <row r="251" spans="4:4">
      <c r="D251" t="s">
        <v>626</v>
      </c>
    </row>
    <row r="252" spans="4:4">
      <c r="D252" t="s">
        <v>627</v>
      </c>
    </row>
    <row r="253" spans="4:4">
      <c r="D253" t="s">
        <v>628</v>
      </c>
    </row>
    <row r="254" spans="4:4">
      <c r="D254" t="s">
        <v>629</v>
      </c>
    </row>
    <row r="255" spans="4:4">
      <c r="D255" t="s">
        <v>630</v>
      </c>
    </row>
    <row r="256" spans="4:4">
      <c r="D256" t="s">
        <v>631</v>
      </c>
    </row>
    <row r="257" spans="4:4">
      <c r="D257" t="s">
        <v>331</v>
      </c>
    </row>
    <row r="258" spans="4:4">
      <c r="D258" t="s">
        <v>632</v>
      </c>
    </row>
    <row r="259" spans="4:4">
      <c r="D259" t="s">
        <v>633</v>
      </c>
    </row>
    <row r="260" spans="4:4">
      <c r="D260" t="s">
        <v>634</v>
      </c>
    </row>
    <row r="261" spans="4:4">
      <c r="D261" t="s">
        <v>635</v>
      </c>
    </row>
    <row r="262" spans="4:4">
      <c r="D262" t="s">
        <v>636</v>
      </c>
    </row>
    <row r="263" spans="4:4">
      <c r="D263" t="s">
        <v>637</v>
      </c>
    </row>
    <row r="264" spans="4:4">
      <c r="D264" t="s">
        <v>638</v>
      </c>
    </row>
    <row r="265" spans="4:4">
      <c r="D265" t="s">
        <v>639</v>
      </c>
    </row>
    <row r="266" spans="4:4">
      <c r="D266" t="s">
        <v>640</v>
      </c>
    </row>
    <row r="267" spans="4:4">
      <c r="D267" t="s">
        <v>641</v>
      </c>
    </row>
    <row r="268" spans="4:4">
      <c r="D268" t="s">
        <v>642</v>
      </c>
    </row>
    <row r="269" spans="4:4">
      <c r="D269" t="s">
        <v>643</v>
      </c>
    </row>
    <row r="270" spans="4:4">
      <c r="D270" t="s">
        <v>644</v>
      </c>
    </row>
    <row r="271" spans="4:4">
      <c r="D271" t="s">
        <v>645</v>
      </c>
    </row>
    <row r="272" spans="4:4">
      <c r="D272" t="s">
        <v>646</v>
      </c>
    </row>
    <row r="273" spans="4:4">
      <c r="D273" t="s">
        <v>647</v>
      </c>
    </row>
    <row r="274" spans="4:4">
      <c r="D274" t="s">
        <v>648</v>
      </c>
    </row>
    <row r="275" spans="4:4">
      <c r="D275" t="s">
        <v>649</v>
      </c>
    </row>
    <row r="276" spans="4:4">
      <c r="D276" t="s">
        <v>650</v>
      </c>
    </row>
    <row r="277" spans="4:4">
      <c r="D277" t="s">
        <v>651</v>
      </c>
    </row>
    <row r="278" spans="4:4">
      <c r="D278" t="s">
        <v>652</v>
      </c>
    </row>
    <row r="279" spans="4:4">
      <c r="D279" t="s">
        <v>653</v>
      </c>
    </row>
    <row r="280" spans="4:4">
      <c r="D280" t="s">
        <v>654</v>
      </c>
    </row>
    <row r="281" spans="4:4">
      <c r="D281" t="s">
        <v>655</v>
      </c>
    </row>
    <row r="282" spans="4:4">
      <c r="D282" t="s">
        <v>656</v>
      </c>
    </row>
    <row r="283" spans="4:4">
      <c r="D283" t="s">
        <v>657</v>
      </c>
    </row>
    <row r="284" spans="4:4">
      <c r="D284" t="s">
        <v>658</v>
      </c>
    </row>
    <row r="285" spans="4:4">
      <c r="D285" t="s">
        <v>659</v>
      </c>
    </row>
    <row r="286" spans="4:4">
      <c r="D286" t="s">
        <v>660</v>
      </c>
    </row>
    <row r="287" spans="4:4">
      <c r="D287" t="s">
        <v>661</v>
      </c>
    </row>
    <row r="288" spans="4:4">
      <c r="D288" t="s">
        <v>662</v>
      </c>
    </row>
    <row r="289" spans="4:4">
      <c r="D289" t="s">
        <v>663</v>
      </c>
    </row>
    <row r="290" spans="4:4">
      <c r="D290" t="s">
        <v>664</v>
      </c>
    </row>
    <row r="291" spans="4:4">
      <c r="D291" t="s">
        <v>665</v>
      </c>
    </row>
    <row r="292" spans="4:4">
      <c r="D292" t="s">
        <v>666</v>
      </c>
    </row>
    <row r="293" spans="4:4">
      <c r="D293" t="s">
        <v>667</v>
      </c>
    </row>
    <row r="294" spans="4:4">
      <c r="D294" t="s">
        <v>668</v>
      </c>
    </row>
    <row r="295" spans="4:4">
      <c r="D295" t="s">
        <v>669</v>
      </c>
    </row>
    <row r="296" spans="4:4">
      <c r="D296" t="s">
        <v>670</v>
      </c>
    </row>
  </sheetData>
  <autoFilter ref="D1:K296"/>
  <phoneticPr fontId="53" type="noConversion"/>
  <conditionalFormatting sqref="A291:A1048576 A1:A79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HW79"/>
  <sheetViews>
    <sheetView topLeftCell="A7" zoomScale="85" zoomScaleNormal="85" workbookViewId="0">
      <pane xSplit="8" ySplit="5" topLeftCell="AF36" activePane="bottomRight" state="frozen"/>
      <selection pane="topRight"/>
      <selection pane="bottomLeft"/>
      <selection pane="bottomRight" activeCell="AH43" sqref="AH43"/>
    </sheetView>
  </sheetViews>
  <sheetFormatPr defaultColWidth="7.85546875" defaultRowHeight="14.25"/>
  <cols>
    <col min="1" max="1" width="20.7109375" style="12" customWidth="1"/>
    <col min="2" max="2" width="9.7109375" style="12" customWidth="1"/>
    <col min="3" max="3" width="21.7109375" style="12" customWidth="1"/>
    <col min="4" max="4" width="16.140625" style="12" customWidth="1"/>
    <col min="5" max="5" width="14" style="12" customWidth="1"/>
    <col min="6" max="6" width="6.5703125" style="12" customWidth="1"/>
    <col min="7" max="7" width="8.28515625" style="12" hidden="1" customWidth="1"/>
    <col min="8" max="8" width="10.42578125" style="12" customWidth="1"/>
    <col min="9" max="9" width="5" style="12" hidden="1" customWidth="1"/>
    <col min="10" max="10" width="5.28515625" style="12" hidden="1" customWidth="1"/>
    <col min="11" max="11" width="6.28515625" style="12" hidden="1" customWidth="1"/>
    <col min="12" max="12" width="6.28515625" style="12" customWidth="1"/>
    <col min="13" max="13" width="5" style="12" customWidth="1"/>
    <col min="14" max="14" width="5.28515625" style="12" customWidth="1"/>
    <col min="15" max="16" width="6.28515625" style="12" customWidth="1"/>
    <col min="17" max="17" width="6.28515625" style="12" hidden="1" customWidth="1"/>
    <col min="18" max="18" width="6.28515625" style="12" customWidth="1"/>
    <col min="19" max="19" width="5.85546875" style="12" customWidth="1"/>
    <col min="20" max="20" width="6.5703125" style="12" customWidth="1"/>
    <col min="21" max="21" width="7.7109375" style="12" customWidth="1"/>
    <col min="22" max="22" width="8.28515625" style="12" customWidth="1"/>
    <col min="23" max="23" width="6.28515625" style="12" customWidth="1"/>
    <col min="24" max="24" width="5.42578125" style="12" customWidth="1"/>
    <col min="25" max="25" width="4.85546875" style="12" customWidth="1"/>
    <col min="26" max="26" width="7.28515625" style="12" customWidth="1"/>
    <col min="27" max="27" width="5.7109375" style="12" customWidth="1"/>
    <col min="28" max="29" width="5.42578125" style="12" customWidth="1"/>
    <col min="30" max="30" width="5.7109375" style="12" customWidth="1"/>
    <col min="31" max="31" width="6.140625" style="12" customWidth="1"/>
    <col min="32" max="32" width="7.28515625" style="12" customWidth="1"/>
    <col min="33" max="33" width="8.140625" style="12" customWidth="1"/>
    <col min="34" max="34" width="6.7109375" style="12" customWidth="1"/>
    <col min="35" max="35" width="5.28515625" style="12" customWidth="1"/>
    <col min="36" max="36" width="6.140625" style="12" customWidth="1"/>
    <col min="37" max="37" width="7" style="12" customWidth="1"/>
    <col min="38" max="39" width="10.5703125" style="12" customWidth="1"/>
    <col min="40" max="40" width="24.28515625" style="12" customWidth="1"/>
    <col min="41" max="16384" width="7.85546875" style="12"/>
  </cols>
  <sheetData>
    <row r="1" spans="1:231" s="6" customFormat="1" ht="31.5" customHeight="1">
      <c r="A1" s="303" t="s">
        <v>671</v>
      </c>
      <c r="B1" s="303"/>
      <c r="C1" s="303"/>
      <c r="D1" s="303"/>
      <c r="E1" s="303"/>
      <c r="F1" s="303"/>
      <c r="G1" s="303"/>
      <c r="H1" s="303"/>
      <c r="I1" s="303"/>
      <c r="J1" s="303"/>
      <c r="N1" s="13"/>
      <c r="Y1" s="7"/>
      <c r="AB1" s="6" t="s">
        <v>0</v>
      </c>
      <c r="AH1" s="14"/>
      <c r="AI1" s="14"/>
      <c r="AJ1" s="14"/>
      <c r="AK1" s="15"/>
      <c r="AL1" s="15"/>
      <c r="AM1" s="15"/>
      <c r="HM1" s="16"/>
    </row>
    <row r="2" spans="1:231" s="7" customFormat="1" ht="22.5" customHeight="1">
      <c r="A2" s="17" t="s">
        <v>15</v>
      </c>
      <c r="B2" s="18" t="s">
        <v>26</v>
      </c>
      <c r="C2" s="19" t="s">
        <v>1</v>
      </c>
      <c r="D2" s="20"/>
      <c r="E2" s="21" t="s">
        <v>672</v>
      </c>
      <c r="F2" s="304" t="s">
        <v>64</v>
      </c>
      <c r="G2" s="304"/>
      <c r="H2" s="304"/>
      <c r="I2" s="305"/>
      <c r="J2" s="306"/>
      <c r="N2" s="22"/>
      <c r="AB2" s="23"/>
      <c r="AC2" s="23"/>
      <c r="AD2" s="24"/>
      <c r="AF2" s="25"/>
      <c r="AG2" s="26"/>
      <c r="AH2" s="26"/>
      <c r="AI2" s="26"/>
      <c r="AJ2" s="27"/>
      <c r="AK2" s="27"/>
      <c r="AL2" s="27"/>
      <c r="HD2" s="28"/>
      <c r="HH2" s="29" t="s">
        <v>7</v>
      </c>
      <c r="HI2" s="29" t="s">
        <v>8</v>
      </c>
      <c r="HJ2" s="29" t="s">
        <v>9</v>
      </c>
      <c r="HK2" s="29" t="s">
        <v>10</v>
      </c>
      <c r="HL2" s="29"/>
      <c r="HM2" s="29" t="s">
        <v>11</v>
      </c>
      <c r="HN2" s="29" t="s">
        <v>12</v>
      </c>
      <c r="HO2" s="29" t="s">
        <v>13</v>
      </c>
      <c r="HP2" s="29" t="s">
        <v>14</v>
      </c>
      <c r="HQ2" s="29"/>
      <c r="HR2" s="29"/>
      <c r="HS2" s="29"/>
      <c r="HT2" s="29"/>
      <c r="HU2" s="29"/>
      <c r="HW2" s="30"/>
    </row>
    <row r="3" spans="1:231" s="7" customFormat="1" ht="22.5" customHeight="1">
      <c r="A3" s="31" t="s">
        <v>32</v>
      </c>
      <c r="B3" s="32"/>
      <c r="C3" s="33" t="s">
        <v>673</v>
      </c>
      <c r="D3" s="33"/>
      <c r="E3" s="34" t="s">
        <v>674</v>
      </c>
      <c r="F3" s="307" t="s">
        <v>30</v>
      </c>
      <c r="G3" s="307"/>
      <c r="H3" s="307"/>
      <c r="I3" s="308" t="s">
        <v>31</v>
      </c>
      <c r="J3" s="309"/>
      <c r="N3" s="22"/>
      <c r="AB3" s="23"/>
      <c r="AC3" s="23"/>
      <c r="AD3" s="24"/>
      <c r="AF3" s="25"/>
      <c r="AG3" s="26"/>
      <c r="AH3" s="26"/>
      <c r="AI3" s="26"/>
      <c r="AJ3" s="27"/>
      <c r="AK3" s="27"/>
      <c r="AL3" s="27"/>
      <c r="HD3" s="28"/>
      <c r="HH3" s="35" t="s">
        <v>4</v>
      </c>
      <c r="HI3" s="36" t="s">
        <v>21</v>
      </c>
      <c r="HJ3" s="29" t="s">
        <v>22</v>
      </c>
      <c r="HK3" s="29" t="s">
        <v>23</v>
      </c>
      <c r="HL3" s="29" t="s">
        <v>24</v>
      </c>
      <c r="HM3" s="29" t="s">
        <v>675</v>
      </c>
      <c r="HN3" s="35" t="s">
        <v>676</v>
      </c>
      <c r="HO3" s="29"/>
      <c r="HP3" s="29"/>
      <c r="HQ3" s="29"/>
      <c r="HR3" s="29"/>
      <c r="HS3" s="29"/>
      <c r="HT3" s="29"/>
      <c r="HU3" s="29"/>
      <c r="HW3" s="30"/>
    </row>
    <row r="4" spans="1:231" s="7" customFormat="1" ht="22.5" customHeight="1">
      <c r="A4" s="31" t="s">
        <v>66</v>
      </c>
      <c r="B4" s="32" t="s">
        <v>677</v>
      </c>
      <c r="C4" s="33" t="s">
        <v>3</v>
      </c>
      <c r="D4" s="33"/>
      <c r="E4" s="37" t="s">
        <v>21</v>
      </c>
      <c r="F4" s="307" t="s">
        <v>57</v>
      </c>
      <c r="G4" s="307"/>
      <c r="H4" s="307"/>
      <c r="I4" s="310">
        <v>43704</v>
      </c>
      <c r="J4" s="309"/>
      <c r="N4" s="22"/>
      <c r="AB4" s="38"/>
      <c r="AC4" s="38"/>
      <c r="AD4" s="25"/>
      <c r="AE4" s="25"/>
      <c r="AF4" s="39"/>
      <c r="AG4" s="26"/>
      <c r="AH4" s="26"/>
      <c r="AI4" s="26"/>
      <c r="AJ4" s="26"/>
      <c r="AK4" s="26"/>
      <c r="AL4" s="26"/>
      <c r="GZ4" s="40"/>
      <c r="HA4" s="41"/>
      <c r="HB4" s="40"/>
      <c r="HC4" s="41"/>
      <c r="HD4" s="42"/>
      <c r="HE4" s="40"/>
      <c r="HF4" s="40"/>
      <c r="HH4" s="43" t="s">
        <v>18</v>
      </c>
      <c r="HI4" s="43" t="s">
        <v>39</v>
      </c>
      <c r="HJ4" s="44" t="s">
        <v>40</v>
      </c>
      <c r="HK4" s="45" t="s">
        <v>41</v>
      </c>
      <c r="HL4" s="46"/>
      <c r="HM4" s="35" t="s">
        <v>38</v>
      </c>
      <c r="HN4" s="35" t="s">
        <v>55</v>
      </c>
      <c r="HO4" s="29"/>
      <c r="HP4" s="29"/>
      <c r="HQ4" s="29"/>
      <c r="HR4" s="29"/>
      <c r="HS4" s="29"/>
      <c r="HT4" s="29"/>
      <c r="HU4" s="29"/>
      <c r="HW4" s="30"/>
    </row>
    <row r="5" spans="1:231" s="7" customFormat="1" ht="22.5" customHeight="1">
      <c r="A5" s="31" t="s">
        <v>59</v>
      </c>
      <c r="B5" s="47" t="s">
        <v>55</v>
      </c>
      <c r="C5" s="33" t="s">
        <v>17</v>
      </c>
      <c r="D5" s="33"/>
      <c r="E5" s="32" t="s">
        <v>18</v>
      </c>
      <c r="F5" s="307" t="s">
        <v>678</v>
      </c>
      <c r="G5" s="307"/>
      <c r="H5" s="307"/>
      <c r="I5" s="310"/>
      <c r="J5" s="309"/>
      <c r="N5" s="22"/>
      <c r="AB5" s="38"/>
      <c r="AC5" s="38"/>
      <c r="AD5" s="25"/>
      <c r="AE5" s="25"/>
      <c r="AF5" s="39"/>
      <c r="AG5" s="26"/>
      <c r="AH5" s="26"/>
      <c r="AI5" s="26"/>
      <c r="AJ5" s="26"/>
      <c r="AK5" s="26"/>
      <c r="AL5" s="26"/>
      <c r="GZ5" s="40"/>
      <c r="HA5" s="40"/>
      <c r="HB5" s="42"/>
      <c r="HC5" s="48"/>
      <c r="HD5" s="48"/>
      <c r="HE5" s="40"/>
      <c r="HF5" s="40"/>
      <c r="HH5" s="29" t="s">
        <v>679</v>
      </c>
      <c r="HI5" s="29" t="s">
        <v>680</v>
      </c>
      <c r="HJ5" s="29" t="s">
        <v>681</v>
      </c>
      <c r="HK5" s="29" t="s">
        <v>682</v>
      </c>
      <c r="HL5" s="29" t="s">
        <v>683</v>
      </c>
      <c r="HM5" s="29" t="s">
        <v>2</v>
      </c>
      <c r="HN5" s="29" t="s">
        <v>684</v>
      </c>
      <c r="HO5" s="29" t="s">
        <v>685</v>
      </c>
      <c r="HP5" s="29" t="s">
        <v>686</v>
      </c>
      <c r="HQ5" s="29" t="s">
        <v>687</v>
      </c>
      <c r="HR5" s="29" t="s">
        <v>688</v>
      </c>
      <c r="HS5" s="29" t="s">
        <v>689</v>
      </c>
      <c r="HT5" s="29" t="s">
        <v>690</v>
      </c>
      <c r="HU5" s="29"/>
      <c r="HW5" s="30"/>
    </row>
    <row r="6" spans="1:231" s="7" customFormat="1" ht="22.5" customHeight="1">
      <c r="A6" s="31" t="s">
        <v>691</v>
      </c>
      <c r="B6" s="49" t="s">
        <v>692</v>
      </c>
      <c r="C6" s="50" t="s">
        <v>28</v>
      </c>
      <c r="D6" s="50"/>
      <c r="E6" s="49" t="s">
        <v>48</v>
      </c>
      <c r="F6" s="311" t="s">
        <v>52</v>
      </c>
      <c r="G6" s="311"/>
      <c r="H6" s="311"/>
      <c r="I6" s="312" t="e">
        <f>#REF!</f>
        <v>#REF!</v>
      </c>
      <c r="J6" s="313"/>
      <c r="N6" s="22"/>
      <c r="AB6" s="38"/>
      <c r="AC6" s="38"/>
      <c r="AD6" s="25"/>
      <c r="AE6" s="25"/>
      <c r="AF6" s="39"/>
      <c r="AG6" s="26"/>
      <c r="AH6" s="26"/>
      <c r="AI6" s="26"/>
      <c r="AJ6" s="26"/>
      <c r="AK6" s="26"/>
      <c r="AL6" s="26"/>
      <c r="GZ6" s="40"/>
      <c r="HA6" s="40"/>
      <c r="HB6" s="42"/>
      <c r="HC6" s="48"/>
      <c r="HD6" s="48"/>
      <c r="HE6" s="40"/>
      <c r="HF6" s="40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W6" s="30"/>
    </row>
    <row r="8" spans="1:231" s="8" customFormat="1" ht="15" customHeight="1">
      <c r="A8" s="316" t="s">
        <v>66</v>
      </c>
      <c r="B8" s="316" t="s">
        <v>693</v>
      </c>
      <c r="C8" s="316" t="s">
        <v>694</v>
      </c>
      <c r="D8" s="316" t="s">
        <v>695</v>
      </c>
      <c r="E8" s="316" t="s">
        <v>696</v>
      </c>
      <c r="F8" s="339"/>
      <c r="G8" s="324"/>
      <c r="H8" s="324" t="s">
        <v>697</v>
      </c>
      <c r="I8" s="51"/>
      <c r="J8" s="51"/>
      <c r="K8" s="51"/>
      <c r="L8" s="51"/>
      <c r="M8" s="316" t="s">
        <v>60</v>
      </c>
      <c r="N8" s="316"/>
      <c r="O8" s="316"/>
      <c r="P8" s="316"/>
      <c r="Q8" s="316"/>
      <c r="R8" s="316"/>
      <c r="S8" s="316"/>
      <c r="T8" s="316"/>
      <c r="U8" s="316"/>
      <c r="V8" s="317" t="s">
        <v>61</v>
      </c>
      <c r="W8" s="317"/>
      <c r="X8" s="317"/>
      <c r="Y8" s="324" t="s">
        <v>97</v>
      </c>
      <c r="Z8" s="318" t="s">
        <v>698</v>
      </c>
      <c r="AA8" s="319"/>
      <c r="AB8" s="319"/>
      <c r="AC8" s="320"/>
      <c r="AD8" s="323" t="s">
        <v>699</v>
      </c>
      <c r="AE8" s="323" t="s">
        <v>700</v>
      </c>
      <c r="AF8" s="335" t="s">
        <v>701</v>
      </c>
      <c r="AG8" s="335" t="s">
        <v>702</v>
      </c>
      <c r="AH8" s="336" t="s">
        <v>703</v>
      </c>
      <c r="AI8" s="322" t="s">
        <v>704</v>
      </c>
      <c r="AJ8" s="322" t="s">
        <v>705</v>
      </c>
      <c r="AK8" s="322" t="s">
        <v>706</v>
      </c>
      <c r="AL8" s="52"/>
      <c r="AM8" s="52"/>
      <c r="AN8" s="322" t="s">
        <v>707</v>
      </c>
    </row>
    <row r="9" spans="1:231" s="8" customFormat="1" ht="36" customHeight="1">
      <c r="A9" s="322"/>
      <c r="B9" s="322"/>
      <c r="C9" s="322"/>
      <c r="D9" s="322"/>
      <c r="E9" s="322"/>
      <c r="F9" s="340"/>
      <c r="G9" s="323"/>
      <c r="H9" s="323"/>
      <c r="I9" s="321" t="s">
        <v>708</v>
      </c>
      <c r="J9" s="321"/>
      <c r="K9" s="321"/>
      <c r="L9" s="322" t="s">
        <v>709</v>
      </c>
      <c r="M9" s="321" t="s">
        <v>710</v>
      </c>
      <c r="N9" s="321"/>
      <c r="O9" s="321"/>
      <c r="P9" s="322" t="s">
        <v>709</v>
      </c>
      <c r="Q9" s="52"/>
      <c r="R9" s="322" t="s">
        <v>711</v>
      </c>
      <c r="S9" s="322" t="s">
        <v>712</v>
      </c>
      <c r="T9" s="322" t="s">
        <v>713</v>
      </c>
      <c r="U9" s="323" t="s">
        <v>714</v>
      </c>
      <c r="V9" s="322" t="s">
        <v>715</v>
      </c>
      <c r="W9" s="322" t="s">
        <v>716</v>
      </c>
      <c r="X9" s="323" t="s">
        <v>717</v>
      </c>
      <c r="Y9" s="323"/>
      <c r="Z9" s="53" t="s">
        <v>718</v>
      </c>
      <c r="AA9" s="53" t="s">
        <v>719</v>
      </c>
      <c r="AB9" s="53" t="s">
        <v>720</v>
      </c>
      <c r="AC9" s="54" t="s">
        <v>721</v>
      </c>
      <c r="AD9" s="323"/>
      <c r="AE9" s="323"/>
      <c r="AF9" s="335"/>
      <c r="AG9" s="335"/>
      <c r="AH9" s="337"/>
      <c r="AI9" s="322"/>
      <c r="AJ9" s="322"/>
      <c r="AK9" s="322"/>
      <c r="AL9" s="52"/>
      <c r="AM9" s="52"/>
      <c r="AN9" s="322"/>
    </row>
    <row r="10" spans="1:231" s="8" customFormat="1" ht="39" customHeight="1">
      <c r="A10" s="322"/>
      <c r="B10" s="322"/>
      <c r="C10" s="322"/>
      <c r="D10" s="322"/>
      <c r="E10" s="322"/>
      <c r="F10" s="341"/>
      <c r="G10" s="323"/>
      <c r="H10" s="323"/>
      <c r="I10" s="52" t="s">
        <v>722</v>
      </c>
      <c r="J10" s="52" t="s">
        <v>723</v>
      </c>
      <c r="K10" s="52" t="s">
        <v>724</v>
      </c>
      <c r="L10" s="322"/>
      <c r="M10" s="52" t="s">
        <v>722</v>
      </c>
      <c r="N10" s="52" t="s">
        <v>723</v>
      </c>
      <c r="O10" s="52" t="s">
        <v>724</v>
      </c>
      <c r="P10" s="322"/>
      <c r="Q10" s="52" t="s">
        <v>725</v>
      </c>
      <c r="R10" s="322"/>
      <c r="S10" s="322"/>
      <c r="T10" s="322"/>
      <c r="U10" s="323"/>
      <c r="V10" s="322"/>
      <c r="W10" s="322"/>
      <c r="X10" s="323"/>
      <c r="Y10" s="323"/>
      <c r="Z10" s="55">
        <v>0.01</v>
      </c>
      <c r="AA10" s="55">
        <v>0.01</v>
      </c>
      <c r="AB10" s="56"/>
      <c r="AC10" s="56"/>
      <c r="AD10" s="334"/>
      <c r="AE10" s="334"/>
      <c r="AF10" s="335"/>
      <c r="AG10" s="335"/>
      <c r="AH10" s="338"/>
      <c r="AI10" s="322"/>
      <c r="AJ10" s="322" t="s">
        <v>726</v>
      </c>
      <c r="AK10" s="322"/>
      <c r="AL10" s="52" t="s">
        <v>727</v>
      </c>
      <c r="AM10" s="52" t="s">
        <v>728</v>
      </c>
      <c r="AN10" s="322"/>
    </row>
    <row r="11" spans="1:231" s="8" customFormat="1" ht="26.65" customHeight="1">
      <c r="A11" s="342">
        <v>2019</v>
      </c>
      <c r="B11" s="343"/>
      <c r="C11" s="343"/>
      <c r="D11" s="343"/>
      <c r="E11" s="343"/>
      <c r="F11" s="344"/>
      <c r="G11" s="57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7"/>
      <c r="V11" s="58"/>
      <c r="W11" s="58"/>
      <c r="X11" s="57"/>
      <c r="Y11" s="57"/>
      <c r="Z11" s="59"/>
      <c r="AA11" s="60"/>
      <c r="AB11" s="61"/>
      <c r="AC11" s="61"/>
      <c r="AD11" s="62"/>
      <c r="AE11" s="62"/>
      <c r="AF11" s="63"/>
      <c r="AG11" s="64"/>
      <c r="AH11" s="63"/>
      <c r="AI11" s="58"/>
      <c r="AJ11" s="65"/>
      <c r="AK11" s="58"/>
      <c r="AL11" s="58"/>
      <c r="AM11" s="58"/>
      <c r="AN11" s="66"/>
    </row>
    <row r="12" spans="1:231" ht="78.75" customHeight="1">
      <c r="A12" s="67" t="s">
        <v>729</v>
      </c>
      <c r="B12" s="67" t="s">
        <v>730</v>
      </c>
      <c r="C12" s="67" t="s">
        <v>731</v>
      </c>
      <c r="D12" s="67" t="s">
        <v>732</v>
      </c>
      <c r="E12" s="67" t="s">
        <v>733</v>
      </c>
      <c r="F12" s="68"/>
      <c r="G12" s="69"/>
      <c r="H12" s="70">
        <v>1.1000000000000001</v>
      </c>
      <c r="I12" s="71"/>
      <c r="J12" s="71"/>
      <c r="K12" s="67"/>
      <c r="L12" s="71">
        <v>6</v>
      </c>
      <c r="M12" s="72">
        <v>34</v>
      </c>
      <c r="N12" s="72">
        <v>32</v>
      </c>
      <c r="O12" s="73">
        <v>47</v>
      </c>
      <c r="P12" s="71">
        <v>24</v>
      </c>
      <c r="Q12" s="71"/>
      <c r="R12" s="74">
        <f>M12*N12*O12/1000000</f>
        <v>0.05</v>
      </c>
      <c r="S12" s="74">
        <f>56/R12*P12</f>
        <v>26880</v>
      </c>
      <c r="T12" s="75">
        <v>3400</v>
      </c>
      <c r="U12" s="76"/>
      <c r="V12" s="77" t="s">
        <v>142</v>
      </c>
      <c r="W12" s="78">
        <v>9.0999999999999998E-2</v>
      </c>
      <c r="X12" s="76">
        <f>AG12*W12</f>
        <v>0.13</v>
      </c>
      <c r="Y12" s="76">
        <f>H12+U12+X12</f>
        <v>1.23</v>
      </c>
      <c r="Z12" s="79">
        <f>AG12*$Z$10</f>
        <v>0.01</v>
      </c>
      <c r="AA12" s="79">
        <f>AG12*$AA$10</f>
        <v>0.01</v>
      </c>
      <c r="AB12" s="79">
        <f>AG12*$AB$10</f>
        <v>0</v>
      </c>
      <c r="AC12" s="79"/>
      <c r="AD12" s="76">
        <f>Z12+AA12+AB12+AC12</f>
        <v>0.02</v>
      </c>
      <c r="AE12" s="76">
        <f>H12+AD12</f>
        <v>1.1200000000000001</v>
      </c>
      <c r="AF12" s="80">
        <f>(AG12-AE12)/AG12</f>
        <v>0.21099999999999999</v>
      </c>
      <c r="AG12" s="81">
        <v>1.42</v>
      </c>
      <c r="AH12" s="82">
        <f>[19]DS!V6</f>
        <v>1.7709999999999999</v>
      </c>
      <c r="AI12" s="83">
        <v>5</v>
      </c>
      <c r="AJ12" s="84">
        <f>(AI12-AH12)/AI12</f>
        <v>0.64580000000000004</v>
      </c>
      <c r="AK12" s="73">
        <f>[19]QTY!G6</f>
        <v>311064</v>
      </c>
      <c r="AL12" s="85">
        <f>AK12*AE12</f>
        <v>348392</v>
      </c>
      <c r="AM12" s="85">
        <f>AK12*AG12</f>
        <v>441711</v>
      </c>
      <c r="AN12" s="86"/>
      <c r="AO12" s="87"/>
    </row>
    <row r="13" spans="1:231" ht="24" customHeight="1">
      <c r="A13" s="67"/>
      <c r="B13" s="67"/>
      <c r="C13" s="88" t="s">
        <v>734</v>
      </c>
      <c r="D13" s="88"/>
      <c r="E13" s="88" t="s">
        <v>735</v>
      </c>
      <c r="F13" s="67"/>
      <c r="G13" s="89"/>
      <c r="H13" s="90"/>
      <c r="I13" s="71"/>
      <c r="J13" s="71"/>
      <c r="K13" s="67"/>
      <c r="L13" s="71"/>
      <c r="M13" s="72"/>
      <c r="N13" s="72"/>
      <c r="O13" s="73"/>
      <c r="P13" s="71"/>
      <c r="Q13" s="71"/>
      <c r="R13" s="74"/>
      <c r="S13" s="74"/>
      <c r="T13" s="75"/>
      <c r="U13" s="76"/>
      <c r="V13" s="77"/>
      <c r="W13" s="78"/>
      <c r="X13" s="76"/>
      <c r="Y13" s="76"/>
      <c r="Z13" s="79"/>
      <c r="AA13" s="79"/>
      <c r="AB13" s="79"/>
      <c r="AC13" s="79"/>
      <c r="AD13" s="76"/>
      <c r="AE13" s="76"/>
      <c r="AF13" s="80"/>
      <c r="AG13" s="81"/>
      <c r="AH13" s="82"/>
      <c r="AI13" s="83"/>
      <c r="AJ13" s="84"/>
      <c r="AK13" s="73"/>
      <c r="AL13" s="85"/>
      <c r="AM13" s="85"/>
      <c r="AN13" s="86"/>
      <c r="AO13" s="87"/>
    </row>
    <row r="14" spans="1:231" ht="24" customHeight="1">
      <c r="A14" s="67"/>
      <c r="B14" s="67"/>
      <c r="C14" s="88" t="s">
        <v>736</v>
      </c>
      <c r="D14" s="88"/>
      <c r="E14" s="300" t="s">
        <v>737</v>
      </c>
      <c r="F14" s="67"/>
      <c r="G14" s="89"/>
      <c r="H14" s="90"/>
      <c r="I14" s="71"/>
      <c r="J14" s="71"/>
      <c r="K14" s="67"/>
      <c r="L14" s="71"/>
      <c r="M14" s="72"/>
      <c r="N14" s="72"/>
      <c r="O14" s="73"/>
      <c r="P14" s="71"/>
      <c r="Q14" s="71"/>
      <c r="R14" s="74"/>
      <c r="S14" s="74"/>
      <c r="T14" s="75"/>
      <c r="U14" s="76"/>
      <c r="V14" s="77"/>
      <c r="W14" s="78"/>
      <c r="X14" s="76"/>
      <c r="Y14" s="76"/>
      <c r="Z14" s="79"/>
      <c r="AA14" s="79"/>
      <c r="AB14" s="79"/>
      <c r="AC14" s="79"/>
      <c r="AD14" s="76"/>
      <c r="AE14" s="76"/>
      <c r="AF14" s="80"/>
      <c r="AG14" s="81"/>
      <c r="AH14" s="82"/>
      <c r="AI14" s="83"/>
      <c r="AJ14" s="84"/>
      <c r="AK14" s="73"/>
      <c r="AL14" s="85"/>
      <c r="AM14" s="85"/>
      <c r="AN14" s="86"/>
      <c r="AO14" s="87"/>
    </row>
    <row r="15" spans="1:231" ht="78.75" customHeight="1">
      <c r="A15" s="67" t="s">
        <v>738</v>
      </c>
      <c r="B15" s="67" t="s">
        <v>730</v>
      </c>
      <c r="C15" s="88" t="s">
        <v>731</v>
      </c>
      <c r="D15" s="67" t="s">
        <v>732</v>
      </c>
      <c r="E15" s="88" t="s">
        <v>733</v>
      </c>
      <c r="F15" s="67"/>
      <c r="G15" s="69"/>
      <c r="H15" s="70">
        <v>1.3</v>
      </c>
      <c r="I15" s="71"/>
      <c r="J15" s="71"/>
      <c r="K15" s="67"/>
      <c r="L15" s="71">
        <v>6</v>
      </c>
      <c r="M15" s="72">
        <v>34</v>
      </c>
      <c r="N15" s="72">
        <v>32</v>
      </c>
      <c r="O15" s="73">
        <v>47</v>
      </c>
      <c r="P15" s="71">
        <v>24</v>
      </c>
      <c r="Q15" s="71"/>
      <c r="R15" s="74">
        <f t="shared" ref="R15:R20" si="0">M15*N15*O15/1000000</f>
        <v>0.05</v>
      </c>
      <c r="S15" s="74">
        <f t="shared" ref="S15:S20" si="1">56/R15*P15</f>
        <v>26880</v>
      </c>
      <c r="T15" s="75">
        <v>3400</v>
      </c>
      <c r="U15" s="76"/>
      <c r="V15" s="77" t="s">
        <v>142</v>
      </c>
      <c r="W15" s="78">
        <v>9.0999999999999998E-2</v>
      </c>
      <c r="X15" s="76">
        <f t="shared" ref="X15:X20" si="2">AG15*W15</f>
        <v>0.15</v>
      </c>
      <c r="Y15" s="76">
        <f t="shared" ref="Y15:Y20" si="3">H15+U15+X15</f>
        <v>1.45</v>
      </c>
      <c r="Z15" s="79">
        <f t="shared" ref="Z15:Z20" si="4">AG15*$Z$10</f>
        <v>0.02</v>
      </c>
      <c r="AA15" s="79">
        <f t="shared" ref="AA15:AA20" si="5">AG15*$AA$10</f>
        <v>0.02</v>
      </c>
      <c r="AB15" s="79">
        <f>AG15*$AB$11</f>
        <v>0</v>
      </c>
      <c r="AC15" s="79"/>
      <c r="AD15" s="76">
        <f t="shared" ref="AD15:AD20" si="6">Z15+AA15+AB15+AC15</f>
        <v>0.04</v>
      </c>
      <c r="AE15" s="76">
        <f t="shared" ref="AE15:AE20" si="7">H15+AD15</f>
        <v>1.34</v>
      </c>
      <c r="AF15" s="80">
        <f t="shared" ref="AF15:AF20" si="8">(AG15-AE15)/AG15</f>
        <v>0.17799999999999999</v>
      </c>
      <c r="AG15" s="81">
        <v>1.63</v>
      </c>
      <c r="AH15" s="82">
        <f>[19]DS!V7</f>
        <v>2.0099999999999998</v>
      </c>
      <c r="AI15" s="83">
        <v>5</v>
      </c>
      <c r="AJ15" s="84">
        <f t="shared" ref="AJ15:AJ20" si="9">(AI15-AH15)/AI15</f>
        <v>0.59799999999999998</v>
      </c>
      <c r="AK15" s="73">
        <f>[19]QTY!G7</f>
        <v>349896</v>
      </c>
      <c r="AL15" s="85">
        <f t="shared" ref="AL15:AL20" si="10">AK15*AE15</f>
        <v>468861</v>
      </c>
      <c r="AM15" s="85">
        <f t="shared" ref="AM15:AM20" si="11">AK15*AG15</f>
        <v>570330</v>
      </c>
      <c r="AN15" s="86"/>
      <c r="AO15" s="87"/>
    </row>
    <row r="16" spans="1:231" ht="24" customHeight="1">
      <c r="A16" s="67"/>
      <c r="B16" s="67"/>
      <c r="C16" s="88" t="s">
        <v>734</v>
      </c>
      <c r="D16" s="88"/>
      <c r="E16" s="88" t="s">
        <v>735</v>
      </c>
      <c r="F16" s="67"/>
      <c r="G16" s="89"/>
      <c r="H16" s="90"/>
      <c r="I16" s="71"/>
      <c r="J16" s="71"/>
      <c r="K16" s="67"/>
      <c r="L16" s="71"/>
      <c r="M16" s="72"/>
      <c r="N16" s="72"/>
      <c r="O16" s="73"/>
      <c r="P16" s="71"/>
      <c r="Q16" s="71"/>
      <c r="R16" s="74"/>
      <c r="S16" s="74"/>
      <c r="T16" s="75"/>
      <c r="U16" s="76"/>
      <c r="V16" s="77"/>
      <c r="W16" s="78"/>
      <c r="X16" s="76"/>
      <c r="Y16" s="76"/>
      <c r="Z16" s="79"/>
      <c r="AA16" s="79"/>
      <c r="AB16" s="79"/>
      <c r="AC16" s="79"/>
      <c r="AD16" s="76"/>
      <c r="AE16" s="76"/>
      <c r="AF16" s="91">
        <f>(AM16-AL16)/AM16</f>
        <v>0.192</v>
      </c>
      <c r="AG16" s="92"/>
      <c r="AH16" s="93"/>
      <c r="AI16" s="94"/>
      <c r="AJ16" s="95"/>
      <c r="AK16" s="96"/>
      <c r="AL16" s="97">
        <f>AL12+AL15</f>
        <v>817253</v>
      </c>
      <c r="AM16" s="97">
        <f>AM12+AM15</f>
        <v>1012041</v>
      </c>
      <c r="AN16" s="86"/>
    </row>
    <row r="17" spans="1:41" ht="24" customHeight="1">
      <c r="A17" s="67"/>
      <c r="B17" s="67"/>
      <c r="C17" s="88" t="s">
        <v>739</v>
      </c>
      <c r="D17" s="88"/>
      <c r="E17" s="300" t="s">
        <v>740</v>
      </c>
      <c r="F17" s="67"/>
      <c r="G17" s="89"/>
      <c r="H17" s="90"/>
      <c r="I17" s="71"/>
      <c r="J17" s="71"/>
      <c r="K17" s="67"/>
      <c r="L17" s="71"/>
      <c r="M17" s="72"/>
      <c r="N17" s="72"/>
      <c r="O17" s="73"/>
      <c r="P17" s="71"/>
      <c r="Q17" s="71"/>
      <c r="R17" s="74"/>
      <c r="S17" s="74"/>
      <c r="T17" s="75"/>
      <c r="U17" s="76"/>
      <c r="V17" s="77"/>
      <c r="W17" s="78"/>
      <c r="X17" s="76"/>
      <c r="Y17" s="76"/>
      <c r="Z17" s="79"/>
      <c r="AA17" s="79"/>
      <c r="AB17" s="79"/>
      <c r="AC17" s="79"/>
      <c r="AD17" s="76"/>
      <c r="AE17" s="76"/>
      <c r="AF17" s="80"/>
      <c r="AG17" s="81"/>
      <c r="AH17" s="98"/>
      <c r="AI17" s="83"/>
      <c r="AJ17" s="84"/>
      <c r="AK17" s="73"/>
      <c r="AL17" s="85"/>
      <c r="AM17" s="85"/>
      <c r="AN17" s="86"/>
    </row>
    <row r="18" spans="1:41" s="9" customFormat="1" ht="24" customHeight="1">
      <c r="A18" s="99" t="s">
        <v>741</v>
      </c>
      <c r="B18" s="99"/>
      <c r="C18" s="99"/>
      <c r="D18" s="99"/>
      <c r="E18" s="99"/>
      <c r="F18" s="99"/>
      <c r="G18" s="100"/>
      <c r="H18" s="101" t="s">
        <v>742</v>
      </c>
      <c r="I18" s="99"/>
      <c r="J18" s="99"/>
      <c r="K18" s="99"/>
      <c r="L18" s="99"/>
      <c r="M18" s="102"/>
      <c r="N18" s="102"/>
      <c r="O18" s="102"/>
      <c r="P18" s="99"/>
      <c r="Q18" s="99"/>
      <c r="R18" s="103"/>
      <c r="S18" s="103"/>
      <c r="T18" s="104"/>
      <c r="U18" s="105"/>
      <c r="V18" s="106"/>
      <c r="W18" s="107"/>
      <c r="X18" s="105"/>
      <c r="Y18" s="105"/>
      <c r="Z18" s="108"/>
      <c r="AA18" s="108"/>
      <c r="AB18" s="108"/>
      <c r="AC18" s="108"/>
      <c r="AD18" s="105"/>
      <c r="AE18" s="105"/>
      <c r="AF18" s="109"/>
      <c r="AG18" s="110"/>
      <c r="AH18" s="110"/>
      <c r="AI18" s="111"/>
      <c r="AJ18" s="112"/>
      <c r="AK18" s="102"/>
      <c r="AL18" s="113"/>
      <c r="AM18" s="113"/>
      <c r="AN18" s="114"/>
    </row>
    <row r="19" spans="1:41" ht="53.25" customHeight="1">
      <c r="A19" s="67" t="s">
        <v>729</v>
      </c>
      <c r="B19" s="67" t="s">
        <v>730</v>
      </c>
      <c r="C19" s="67" t="s">
        <v>731</v>
      </c>
      <c r="D19" s="67" t="s">
        <v>732</v>
      </c>
      <c r="E19" s="67" t="s">
        <v>733</v>
      </c>
      <c r="F19" s="68"/>
      <c r="G19" s="69"/>
      <c r="H19" s="70">
        <f>H12*1.05</f>
        <v>1.1599999999999999</v>
      </c>
      <c r="I19" s="71"/>
      <c r="J19" s="71"/>
      <c r="K19" s="67"/>
      <c r="L19" s="71">
        <v>6</v>
      </c>
      <c r="M19" s="72">
        <v>34</v>
      </c>
      <c r="N19" s="72">
        <v>32</v>
      </c>
      <c r="O19" s="73">
        <v>47</v>
      </c>
      <c r="P19" s="71">
        <v>24</v>
      </c>
      <c r="Q19" s="71"/>
      <c r="R19" s="74">
        <f t="shared" si="0"/>
        <v>0.05</v>
      </c>
      <c r="S19" s="74">
        <f t="shared" si="1"/>
        <v>26880</v>
      </c>
      <c r="T19" s="75">
        <v>3400</v>
      </c>
      <c r="U19" s="76"/>
      <c r="V19" s="77" t="s">
        <v>142</v>
      </c>
      <c r="W19" s="78">
        <v>9.0999999999999998E-2</v>
      </c>
      <c r="X19" s="76">
        <f t="shared" si="2"/>
        <v>0.13</v>
      </c>
      <c r="Y19" s="76">
        <f t="shared" si="3"/>
        <v>1.29</v>
      </c>
      <c r="Z19" s="79">
        <f t="shared" si="4"/>
        <v>0.01</v>
      </c>
      <c r="AA19" s="79">
        <f t="shared" si="5"/>
        <v>0.01</v>
      </c>
      <c r="AB19" s="79">
        <f>AG19*$AB$10</f>
        <v>0</v>
      </c>
      <c r="AC19" s="79"/>
      <c r="AD19" s="76">
        <f t="shared" si="6"/>
        <v>0.02</v>
      </c>
      <c r="AE19" s="76">
        <f t="shared" si="7"/>
        <v>1.18</v>
      </c>
      <c r="AF19" s="80">
        <f t="shared" si="8"/>
        <v>0.16900000000000001</v>
      </c>
      <c r="AG19" s="81">
        <v>1.42</v>
      </c>
      <c r="AH19" s="82">
        <f>AH12</f>
        <v>1.7709999999999999</v>
      </c>
      <c r="AI19" s="83">
        <v>5</v>
      </c>
      <c r="AJ19" s="84">
        <f t="shared" si="9"/>
        <v>0.64580000000000004</v>
      </c>
      <c r="AK19" s="73">
        <f>[19]QTY!G10+[19]QTY!M19</f>
        <v>138432</v>
      </c>
      <c r="AL19" s="85">
        <f t="shared" si="10"/>
        <v>163350</v>
      </c>
      <c r="AM19" s="85">
        <f t="shared" si="11"/>
        <v>196573</v>
      </c>
      <c r="AN19" s="86"/>
      <c r="AO19" s="87"/>
    </row>
    <row r="20" spans="1:41" ht="57.75" customHeight="1">
      <c r="A20" s="67" t="s">
        <v>738</v>
      </c>
      <c r="B20" s="67" t="s">
        <v>730</v>
      </c>
      <c r="C20" s="67" t="s">
        <v>731</v>
      </c>
      <c r="D20" s="67" t="s">
        <v>732</v>
      </c>
      <c r="E20" s="67" t="s">
        <v>733</v>
      </c>
      <c r="F20" s="67"/>
      <c r="G20" s="69"/>
      <c r="H20" s="70">
        <f>H15*1.05</f>
        <v>1.37</v>
      </c>
      <c r="I20" s="71"/>
      <c r="J20" s="71"/>
      <c r="K20" s="67"/>
      <c r="L20" s="71">
        <v>6</v>
      </c>
      <c r="M20" s="72">
        <v>34</v>
      </c>
      <c r="N20" s="72">
        <v>32</v>
      </c>
      <c r="O20" s="73">
        <v>47</v>
      </c>
      <c r="P20" s="71">
        <v>24</v>
      </c>
      <c r="Q20" s="71"/>
      <c r="R20" s="74">
        <f t="shared" si="0"/>
        <v>0.05</v>
      </c>
      <c r="S20" s="74">
        <f t="shared" si="1"/>
        <v>26880</v>
      </c>
      <c r="T20" s="75">
        <v>3400</v>
      </c>
      <c r="U20" s="76"/>
      <c r="V20" s="77" t="s">
        <v>142</v>
      </c>
      <c r="W20" s="78">
        <v>9.0999999999999998E-2</v>
      </c>
      <c r="X20" s="76">
        <f t="shared" si="2"/>
        <v>0.15</v>
      </c>
      <c r="Y20" s="76">
        <f t="shared" si="3"/>
        <v>1.52</v>
      </c>
      <c r="Z20" s="79">
        <f t="shared" si="4"/>
        <v>0.02</v>
      </c>
      <c r="AA20" s="79">
        <f t="shared" si="5"/>
        <v>0.02</v>
      </c>
      <c r="AB20" s="79">
        <f>AG20*$AB$11</f>
        <v>0</v>
      </c>
      <c r="AC20" s="79"/>
      <c r="AD20" s="76">
        <f t="shared" si="6"/>
        <v>0.04</v>
      </c>
      <c r="AE20" s="76">
        <f t="shared" si="7"/>
        <v>1.41</v>
      </c>
      <c r="AF20" s="80">
        <f t="shared" si="8"/>
        <v>0.13500000000000001</v>
      </c>
      <c r="AG20" s="81">
        <v>1.63</v>
      </c>
      <c r="AH20" s="82">
        <f>AH15</f>
        <v>2.0099999999999998</v>
      </c>
      <c r="AI20" s="83">
        <v>5</v>
      </c>
      <c r="AJ20" s="84">
        <f t="shared" si="9"/>
        <v>0.59799999999999998</v>
      </c>
      <c r="AK20" s="73">
        <f>[19]QTY!G11+[19]QTY!M20</f>
        <v>167328</v>
      </c>
      <c r="AL20" s="85">
        <f t="shared" si="10"/>
        <v>235932</v>
      </c>
      <c r="AM20" s="85">
        <f t="shared" si="11"/>
        <v>272745</v>
      </c>
      <c r="AN20" s="86"/>
      <c r="AO20" s="87"/>
    </row>
    <row r="21" spans="1:41" ht="18.75" customHeight="1">
      <c r="A21" s="115"/>
      <c r="B21" s="115"/>
      <c r="C21" s="115"/>
      <c r="D21" s="115"/>
      <c r="E21" s="115"/>
      <c r="F21" s="115"/>
      <c r="G21" s="116"/>
      <c r="H21" s="117"/>
      <c r="I21" s="118"/>
      <c r="J21" s="118"/>
      <c r="K21" s="115"/>
      <c r="L21" s="118"/>
      <c r="M21" s="119"/>
      <c r="N21" s="119"/>
      <c r="O21" s="120"/>
      <c r="P21" s="118"/>
      <c r="Q21" s="118"/>
      <c r="R21" s="121"/>
      <c r="S21" s="121"/>
      <c r="T21" s="122"/>
      <c r="U21" s="123"/>
      <c r="V21" s="124"/>
      <c r="W21" s="125"/>
      <c r="X21" s="123"/>
      <c r="Y21" s="123"/>
      <c r="Z21" s="126"/>
      <c r="AA21" s="126"/>
      <c r="AB21" s="126"/>
      <c r="AC21" s="126"/>
      <c r="AD21" s="123"/>
      <c r="AE21" s="123"/>
      <c r="AF21" s="127">
        <f>(AM21-AL21)/AM21</f>
        <v>0.14899999999999999</v>
      </c>
      <c r="AG21" s="128"/>
      <c r="AH21" s="129"/>
      <c r="AI21" s="130"/>
      <c r="AJ21" s="131"/>
      <c r="AK21" s="132"/>
      <c r="AL21" s="133">
        <f>SUM(AL19:AL20)</f>
        <v>399282</v>
      </c>
      <c r="AM21" s="133">
        <f>SUM(AM19:AM20)</f>
        <v>469318</v>
      </c>
      <c r="AN21" s="134"/>
      <c r="AO21" s="135"/>
    </row>
    <row r="22" spans="1:41" s="9" customFormat="1" ht="24" customHeight="1">
      <c r="A22" s="99" t="s">
        <v>743</v>
      </c>
      <c r="B22" s="99"/>
      <c r="C22" s="99"/>
      <c r="D22" s="99"/>
      <c r="E22" s="99"/>
      <c r="F22" s="99"/>
      <c r="G22" s="100"/>
      <c r="H22" s="101" t="s">
        <v>744</v>
      </c>
      <c r="I22" s="99"/>
      <c r="J22" s="99"/>
      <c r="K22" s="99"/>
      <c r="L22" s="99"/>
      <c r="M22" s="102"/>
      <c r="N22" s="102"/>
      <c r="O22" s="102"/>
      <c r="P22" s="99"/>
      <c r="Q22" s="99"/>
      <c r="R22" s="103"/>
      <c r="S22" s="103"/>
      <c r="T22" s="104"/>
      <c r="U22" s="105"/>
      <c r="V22" s="106"/>
      <c r="W22" s="107"/>
      <c r="X22" s="105"/>
      <c r="Y22" s="105"/>
      <c r="Z22" s="108"/>
      <c r="AA22" s="108"/>
      <c r="AB22" s="108"/>
      <c r="AC22" s="108"/>
      <c r="AD22" s="105"/>
      <c r="AE22" s="105"/>
      <c r="AF22" s="109"/>
      <c r="AG22" s="110"/>
      <c r="AH22" s="136"/>
      <c r="AI22" s="111"/>
      <c r="AJ22" s="112"/>
      <c r="AK22" s="102"/>
      <c r="AL22" s="113"/>
      <c r="AM22" s="113"/>
      <c r="AN22" s="114"/>
    </row>
    <row r="23" spans="1:41" ht="53.25" customHeight="1">
      <c r="A23" s="67" t="s">
        <v>729</v>
      </c>
      <c r="B23" s="67" t="s">
        <v>730</v>
      </c>
      <c r="C23" s="67" t="s">
        <v>731</v>
      </c>
      <c r="D23" s="67" t="s">
        <v>732</v>
      </c>
      <c r="E23" s="67" t="s">
        <v>733</v>
      </c>
      <c r="F23" s="68"/>
      <c r="G23" s="69"/>
      <c r="H23" s="70">
        <f>H19*1.02</f>
        <v>1.18</v>
      </c>
      <c r="I23" s="71"/>
      <c r="J23" s="71"/>
      <c r="K23" s="67"/>
      <c r="L23" s="71">
        <v>6</v>
      </c>
      <c r="M23" s="72">
        <v>34</v>
      </c>
      <c r="N23" s="72">
        <v>32</v>
      </c>
      <c r="O23" s="73">
        <v>47</v>
      </c>
      <c r="P23" s="71">
        <v>24</v>
      </c>
      <c r="Q23" s="71"/>
      <c r="R23" s="74">
        <f t="shared" ref="R23:R28" si="12">M23*N23*O23/1000000</f>
        <v>0.05</v>
      </c>
      <c r="S23" s="74">
        <f t="shared" ref="S23:S28" si="13">56/R23*P23</f>
        <v>26880</v>
      </c>
      <c r="T23" s="75">
        <v>3400</v>
      </c>
      <c r="U23" s="76"/>
      <c r="V23" s="77" t="s">
        <v>142</v>
      </c>
      <c r="W23" s="78">
        <v>9.0999999999999998E-2</v>
      </c>
      <c r="X23" s="76">
        <f t="shared" ref="X23:X28" si="14">AG23*W23</f>
        <v>0.13</v>
      </c>
      <c r="Y23" s="76">
        <f t="shared" ref="Y23:Y28" si="15">H23+U23+X23</f>
        <v>1.31</v>
      </c>
      <c r="Z23" s="79">
        <f t="shared" ref="Z23:Z28" si="16">AG23*$Z$10</f>
        <v>0.01</v>
      </c>
      <c r="AA23" s="79">
        <f t="shared" ref="AA23:AA28" si="17">AG23*$AA$10</f>
        <v>0.01</v>
      </c>
      <c r="AB23" s="79">
        <f>AG23*$AB$10</f>
        <v>0</v>
      </c>
      <c r="AC23" s="79"/>
      <c r="AD23" s="76">
        <f t="shared" ref="AD23:AD28" si="18">Z23+AA23+AB23+AC23</f>
        <v>0.02</v>
      </c>
      <c r="AE23" s="76">
        <f t="shared" ref="AE23:AE28" si="19">H23+AD23</f>
        <v>1.2</v>
      </c>
      <c r="AF23" s="80">
        <f t="shared" ref="AF23:AF28" si="20">(AG23-AE23)/AG23</f>
        <v>0.155</v>
      </c>
      <c r="AG23" s="81">
        <v>1.42</v>
      </c>
      <c r="AH23" s="82">
        <v>1.7709999999999999</v>
      </c>
      <c r="AI23" s="83">
        <v>5</v>
      </c>
      <c r="AJ23" s="84">
        <f t="shared" ref="AJ23:AJ28" si="21">(AI23-AH23)/AI23</f>
        <v>0.64580000000000004</v>
      </c>
      <c r="AK23" s="73">
        <f>[19]QTY!M21</f>
        <v>69696</v>
      </c>
      <c r="AL23" s="85">
        <f t="shared" ref="AL23:AL28" si="22">AK23*AE23</f>
        <v>83635</v>
      </c>
      <c r="AM23" s="85">
        <f t="shared" ref="AM23:AM28" si="23">AK23*AG23</f>
        <v>98968</v>
      </c>
      <c r="AN23" s="86"/>
      <c r="AO23" s="87"/>
    </row>
    <row r="24" spans="1:41" ht="57.75" customHeight="1">
      <c r="A24" s="67" t="s">
        <v>738</v>
      </c>
      <c r="B24" s="67" t="s">
        <v>730</v>
      </c>
      <c r="C24" s="67" t="s">
        <v>731</v>
      </c>
      <c r="D24" s="67" t="s">
        <v>732</v>
      </c>
      <c r="E24" s="67" t="s">
        <v>733</v>
      </c>
      <c r="F24" s="67"/>
      <c r="G24" s="69"/>
      <c r="H24" s="70">
        <f>H20*1.02</f>
        <v>1.4</v>
      </c>
      <c r="I24" s="71"/>
      <c r="J24" s="71"/>
      <c r="K24" s="67"/>
      <c r="L24" s="71">
        <v>6</v>
      </c>
      <c r="M24" s="72">
        <v>34</v>
      </c>
      <c r="N24" s="72">
        <v>32</v>
      </c>
      <c r="O24" s="73">
        <v>47</v>
      </c>
      <c r="P24" s="71">
        <v>24</v>
      </c>
      <c r="Q24" s="71"/>
      <c r="R24" s="74">
        <f t="shared" si="12"/>
        <v>0.05</v>
      </c>
      <c r="S24" s="74">
        <f t="shared" si="13"/>
        <v>26880</v>
      </c>
      <c r="T24" s="75">
        <v>3400</v>
      </c>
      <c r="U24" s="76"/>
      <c r="V24" s="77" t="s">
        <v>142</v>
      </c>
      <c r="W24" s="78">
        <v>9.0999999999999998E-2</v>
      </c>
      <c r="X24" s="76">
        <f t="shared" si="14"/>
        <v>0.15</v>
      </c>
      <c r="Y24" s="76">
        <f t="shared" si="15"/>
        <v>1.55</v>
      </c>
      <c r="Z24" s="79">
        <f t="shared" si="16"/>
        <v>0.02</v>
      </c>
      <c r="AA24" s="79">
        <f t="shared" si="17"/>
        <v>0.02</v>
      </c>
      <c r="AB24" s="79">
        <f>AG24*$AB$11</f>
        <v>0</v>
      </c>
      <c r="AC24" s="79"/>
      <c r="AD24" s="76">
        <f t="shared" si="18"/>
        <v>0.04</v>
      </c>
      <c r="AE24" s="76">
        <f t="shared" si="19"/>
        <v>1.44</v>
      </c>
      <c r="AF24" s="80">
        <f t="shared" si="20"/>
        <v>0.11700000000000001</v>
      </c>
      <c r="AG24" s="81">
        <v>1.63</v>
      </c>
      <c r="AH24" s="82">
        <v>2.0099999999999998</v>
      </c>
      <c r="AI24" s="83">
        <v>5</v>
      </c>
      <c r="AJ24" s="84">
        <f t="shared" si="21"/>
        <v>0.59799999999999998</v>
      </c>
      <c r="AK24" s="73">
        <f>[19]QTY!M22</f>
        <v>101112</v>
      </c>
      <c r="AL24" s="85">
        <f t="shared" si="22"/>
        <v>145601</v>
      </c>
      <c r="AM24" s="85">
        <f t="shared" si="23"/>
        <v>164813</v>
      </c>
      <c r="AN24" s="86"/>
      <c r="AO24" s="87"/>
    </row>
    <row r="25" spans="1:41" ht="24" customHeight="1">
      <c r="A25" s="115"/>
      <c r="B25" s="115"/>
      <c r="C25" s="137"/>
      <c r="D25" s="137"/>
      <c r="E25" s="137"/>
      <c r="F25" s="137"/>
      <c r="G25" s="138"/>
      <c r="H25" s="139"/>
      <c r="I25" s="118"/>
      <c r="J25" s="118"/>
      <c r="K25" s="115"/>
      <c r="L25" s="118"/>
      <c r="M25" s="119"/>
      <c r="N25" s="119"/>
      <c r="O25" s="120"/>
      <c r="P25" s="118"/>
      <c r="Q25" s="118"/>
      <c r="R25" s="121"/>
      <c r="S25" s="121"/>
      <c r="T25" s="122"/>
      <c r="U25" s="123"/>
      <c r="V25" s="124"/>
      <c r="W25" s="125"/>
      <c r="X25" s="123"/>
      <c r="Y25" s="123"/>
      <c r="Z25" s="126"/>
      <c r="AA25" s="126"/>
      <c r="AB25" s="126"/>
      <c r="AC25" s="126"/>
      <c r="AD25" s="123"/>
      <c r="AE25" s="123"/>
      <c r="AF25" s="127">
        <f>(AM25-AL25)/AM25</f>
        <v>0.13100000000000001</v>
      </c>
      <c r="AG25" s="128"/>
      <c r="AH25" s="129"/>
      <c r="AI25" s="130"/>
      <c r="AJ25" s="131"/>
      <c r="AK25" s="132"/>
      <c r="AL25" s="133">
        <f>SUM(AL23:AL24)</f>
        <v>229236</v>
      </c>
      <c r="AM25" s="133">
        <f>SUM(AM23:AM24)</f>
        <v>263781</v>
      </c>
      <c r="AN25" s="134"/>
    </row>
    <row r="26" spans="1:41" s="9" customFormat="1" ht="34.5" customHeight="1">
      <c r="A26" s="314" t="s">
        <v>745</v>
      </c>
      <c r="B26" s="314"/>
      <c r="C26" s="314"/>
      <c r="D26" s="140"/>
      <c r="E26" s="99"/>
      <c r="F26" s="99"/>
      <c r="G26" s="100"/>
      <c r="H26" s="101" t="s">
        <v>746</v>
      </c>
      <c r="I26" s="99"/>
      <c r="J26" s="99"/>
      <c r="K26" s="99"/>
      <c r="L26" s="99"/>
      <c r="M26" s="102"/>
      <c r="N26" s="102"/>
      <c r="O26" s="102"/>
      <c r="P26" s="99"/>
      <c r="Q26" s="99"/>
      <c r="R26" s="103"/>
      <c r="S26" s="103"/>
      <c r="T26" s="104"/>
      <c r="U26" s="105"/>
      <c r="V26" s="106"/>
      <c r="W26" s="107"/>
      <c r="X26" s="105"/>
      <c r="Y26" s="105"/>
      <c r="Z26" s="108"/>
      <c r="AA26" s="108"/>
      <c r="AB26" s="108"/>
      <c r="AC26" s="108"/>
      <c r="AD26" s="105"/>
      <c r="AE26" s="105"/>
      <c r="AF26" s="109"/>
      <c r="AG26" s="110" t="s">
        <v>747</v>
      </c>
      <c r="AH26" s="136"/>
      <c r="AI26" s="111"/>
      <c r="AJ26" s="112"/>
      <c r="AK26" s="102"/>
      <c r="AL26" s="113"/>
      <c r="AM26" s="113"/>
      <c r="AN26" s="114"/>
    </row>
    <row r="27" spans="1:41" ht="53.25" customHeight="1">
      <c r="A27" s="67" t="s">
        <v>729</v>
      </c>
      <c r="B27" s="67" t="s">
        <v>730</v>
      </c>
      <c r="C27" s="67" t="s">
        <v>731</v>
      </c>
      <c r="D27" s="67" t="s">
        <v>732</v>
      </c>
      <c r="E27" s="67" t="s">
        <v>733</v>
      </c>
      <c r="F27" s="68"/>
      <c r="G27" s="69"/>
      <c r="H27" s="70">
        <v>1.24</v>
      </c>
      <c r="I27" s="71"/>
      <c r="J27" s="71"/>
      <c r="K27" s="67"/>
      <c r="L27" s="71">
        <v>6</v>
      </c>
      <c r="M27" s="72">
        <v>34</v>
      </c>
      <c r="N27" s="72">
        <v>32</v>
      </c>
      <c r="O27" s="73">
        <v>47</v>
      </c>
      <c r="P27" s="71">
        <v>24</v>
      </c>
      <c r="Q27" s="71"/>
      <c r="R27" s="74">
        <f t="shared" si="12"/>
        <v>0.05</v>
      </c>
      <c r="S27" s="74">
        <f t="shared" si="13"/>
        <v>26880</v>
      </c>
      <c r="T27" s="75">
        <v>3400</v>
      </c>
      <c r="U27" s="76"/>
      <c r="V27" s="77" t="s">
        <v>142</v>
      </c>
      <c r="W27" s="78">
        <v>9.0999999999999998E-2</v>
      </c>
      <c r="X27" s="76">
        <f t="shared" si="14"/>
        <v>0.14000000000000001</v>
      </c>
      <c r="Y27" s="76">
        <f t="shared" si="15"/>
        <v>1.38</v>
      </c>
      <c r="Z27" s="79">
        <f t="shared" si="16"/>
        <v>0.01</v>
      </c>
      <c r="AA27" s="79">
        <f t="shared" si="17"/>
        <v>0.01</v>
      </c>
      <c r="AB27" s="79">
        <f>AG27*$AB$10</f>
        <v>0</v>
      </c>
      <c r="AC27" s="79"/>
      <c r="AD27" s="76">
        <f t="shared" si="18"/>
        <v>0.02</v>
      </c>
      <c r="AE27" s="76">
        <f t="shared" si="19"/>
        <v>1.26</v>
      </c>
      <c r="AF27" s="80">
        <f t="shared" si="20"/>
        <v>0.154</v>
      </c>
      <c r="AG27" s="81">
        <v>1.49</v>
      </c>
      <c r="AH27" s="82">
        <v>1.7709999999999999</v>
      </c>
      <c r="AI27" s="83">
        <v>5</v>
      </c>
      <c r="AJ27" s="84">
        <f t="shared" si="21"/>
        <v>0.64580000000000004</v>
      </c>
      <c r="AK27" s="141">
        <v>231504</v>
      </c>
      <c r="AL27" s="85">
        <f t="shared" si="22"/>
        <v>291695</v>
      </c>
      <c r="AM27" s="85">
        <f t="shared" si="23"/>
        <v>344941</v>
      </c>
      <c r="AN27" s="86"/>
      <c r="AO27" s="87"/>
    </row>
    <row r="28" spans="1:41" ht="57.75" customHeight="1">
      <c r="A28" s="67" t="s">
        <v>738</v>
      </c>
      <c r="B28" s="67" t="s">
        <v>730</v>
      </c>
      <c r="C28" s="67" t="s">
        <v>731</v>
      </c>
      <c r="D28" s="67" t="s">
        <v>732</v>
      </c>
      <c r="E28" s="67" t="s">
        <v>733</v>
      </c>
      <c r="F28" s="67"/>
      <c r="G28" s="69"/>
      <c r="H28" s="70">
        <v>1.47</v>
      </c>
      <c r="I28" s="71"/>
      <c r="J28" s="71"/>
      <c r="K28" s="67"/>
      <c r="L28" s="71">
        <v>6</v>
      </c>
      <c r="M28" s="72">
        <v>34</v>
      </c>
      <c r="N28" s="72">
        <v>32</v>
      </c>
      <c r="O28" s="73">
        <v>47</v>
      </c>
      <c r="P28" s="71">
        <v>24</v>
      </c>
      <c r="Q28" s="71"/>
      <c r="R28" s="74">
        <f t="shared" si="12"/>
        <v>0.05</v>
      </c>
      <c r="S28" s="74">
        <f t="shared" si="13"/>
        <v>26880</v>
      </c>
      <c r="T28" s="75">
        <v>3400</v>
      </c>
      <c r="U28" s="76"/>
      <c r="V28" s="77" t="s">
        <v>142</v>
      </c>
      <c r="W28" s="78">
        <v>9.0999999999999998E-2</v>
      </c>
      <c r="X28" s="76">
        <f t="shared" si="14"/>
        <v>0.16</v>
      </c>
      <c r="Y28" s="76">
        <f t="shared" si="15"/>
        <v>1.63</v>
      </c>
      <c r="Z28" s="79">
        <f t="shared" si="16"/>
        <v>0.02</v>
      </c>
      <c r="AA28" s="79">
        <f t="shared" si="17"/>
        <v>0.02</v>
      </c>
      <c r="AB28" s="79">
        <f t="shared" ref="AB28:AB32" si="24">AG28*$AB$11</f>
        <v>0</v>
      </c>
      <c r="AC28" s="79"/>
      <c r="AD28" s="76">
        <f t="shared" si="18"/>
        <v>0.04</v>
      </c>
      <c r="AE28" s="76">
        <f t="shared" si="19"/>
        <v>1.51</v>
      </c>
      <c r="AF28" s="80">
        <f t="shared" si="20"/>
        <v>0.11700000000000001</v>
      </c>
      <c r="AG28" s="81">
        <v>1.71</v>
      </c>
      <c r="AH28" s="82">
        <v>2.0099999999999998</v>
      </c>
      <c r="AI28" s="83">
        <v>5</v>
      </c>
      <c r="AJ28" s="84">
        <f t="shared" si="21"/>
        <v>0.59799999999999998</v>
      </c>
      <c r="AK28" s="141">
        <v>281904</v>
      </c>
      <c r="AL28" s="85">
        <f t="shared" si="22"/>
        <v>425675</v>
      </c>
      <c r="AM28" s="85">
        <f t="shared" si="23"/>
        <v>482056</v>
      </c>
      <c r="AN28" s="86"/>
      <c r="AO28" s="87"/>
    </row>
    <row r="29" spans="1:41" ht="24" customHeight="1">
      <c r="A29" s="115"/>
      <c r="B29" s="115"/>
      <c r="C29" s="137"/>
      <c r="D29" s="137"/>
      <c r="E29" s="137"/>
      <c r="F29" s="137"/>
      <c r="G29" s="138"/>
      <c r="H29" s="139"/>
      <c r="I29" s="118"/>
      <c r="J29" s="118"/>
      <c r="K29" s="115"/>
      <c r="L29" s="118"/>
      <c r="M29" s="119"/>
      <c r="N29" s="119"/>
      <c r="O29" s="120"/>
      <c r="P29" s="118"/>
      <c r="Q29" s="118"/>
      <c r="R29" s="121"/>
      <c r="S29" s="121"/>
      <c r="T29" s="122"/>
      <c r="U29" s="123"/>
      <c r="V29" s="124"/>
      <c r="W29" s="125"/>
      <c r="X29" s="123"/>
      <c r="Y29" s="123"/>
      <c r="Z29" s="126"/>
      <c r="AA29" s="126"/>
      <c r="AB29" s="126"/>
      <c r="AC29" s="126"/>
      <c r="AD29" s="123"/>
      <c r="AE29" s="123"/>
      <c r="AF29" s="127">
        <f>(AM29-AL29)/AM29</f>
        <v>0.13300000000000001</v>
      </c>
      <c r="AG29" s="128"/>
      <c r="AH29" s="129"/>
      <c r="AI29" s="130"/>
      <c r="AJ29" s="131"/>
      <c r="AK29" s="132"/>
      <c r="AL29" s="133">
        <f>SUM(AL27:AL28)</f>
        <v>717370</v>
      </c>
      <c r="AM29" s="133">
        <f>SUM(AM27:AM28)</f>
        <v>826997</v>
      </c>
      <c r="AN29" s="134"/>
    </row>
    <row r="30" spans="1:41" s="9" customFormat="1" ht="34.5" customHeight="1">
      <c r="A30" s="314" t="s">
        <v>748</v>
      </c>
      <c r="B30" s="314"/>
      <c r="C30" s="314"/>
      <c r="D30" s="140"/>
      <c r="E30" s="99"/>
      <c r="F30" s="99"/>
      <c r="G30" s="100"/>
      <c r="H30" s="101"/>
      <c r="I30" s="99"/>
      <c r="J30" s="99"/>
      <c r="K30" s="99"/>
      <c r="L30" s="99"/>
      <c r="M30" s="102"/>
      <c r="N30" s="102"/>
      <c r="O30" s="102"/>
      <c r="P30" s="99"/>
      <c r="Q30" s="99"/>
      <c r="R30" s="103"/>
      <c r="S30" s="103"/>
      <c r="T30" s="104"/>
      <c r="U30" s="105"/>
      <c r="V30" s="106"/>
      <c r="W30" s="107"/>
      <c r="X30" s="105"/>
      <c r="Y30" s="105"/>
      <c r="Z30" s="108"/>
      <c r="AA30" s="108"/>
      <c r="AB30" s="108"/>
      <c r="AC30" s="108"/>
      <c r="AD30" s="105"/>
      <c r="AE30" s="105"/>
      <c r="AF30" s="109"/>
      <c r="AG30" s="110"/>
      <c r="AH30" s="136"/>
      <c r="AI30" s="111"/>
      <c r="AJ30" s="112"/>
      <c r="AK30" s="102"/>
      <c r="AL30" s="113"/>
      <c r="AM30" s="113"/>
      <c r="AN30" s="114"/>
    </row>
    <row r="31" spans="1:41" ht="57.75" customHeight="1">
      <c r="A31" s="67" t="s">
        <v>738</v>
      </c>
      <c r="B31" s="67" t="s">
        <v>730</v>
      </c>
      <c r="C31" s="67" t="s">
        <v>749</v>
      </c>
      <c r="D31" s="67" t="s">
        <v>732</v>
      </c>
      <c r="E31" s="67" t="s">
        <v>733</v>
      </c>
      <c r="F31" s="67"/>
      <c r="G31" s="69"/>
      <c r="H31" s="70">
        <v>1.47</v>
      </c>
      <c r="I31" s="71"/>
      <c r="J31" s="71"/>
      <c r="K31" s="67"/>
      <c r="L31" s="71">
        <v>6</v>
      </c>
      <c r="M31" s="72">
        <v>34</v>
      </c>
      <c r="N31" s="72">
        <v>32</v>
      </c>
      <c r="O31" s="73">
        <v>47</v>
      </c>
      <c r="P31" s="71">
        <v>24</v>
      </c>
      <c r="Q31" s="71"/>
      <c r="R31" s="74">
        <f t="shared" ref="R31:R36" si="25">M31*N31*O31/1000000</f>
        <v>0.05</v>
      </c>
      <c r="S31" s="74">
        <f t="shared" ref="S31:S36" si="26">56/R31*P31</f>
        <v>26880</v>
      </c>
      <c r="T31" s="75">
        <v>3400</v>
      </c>
      <c r="U31" s="76"/>
      <c r="V31" s="77" t="s">
        <v>142</v>
      </c>
      <c r="W31" s="78">
        <v>9.0999999999999998E-2</v>
      </c>
      <c r="X31" s="76">
        <f t="shared" ref="X31:X36" si="27">AG31*W31</f>
        <v>0.16</v>
      </c>
      <c r="Y31" s="76">
        <f t="shared" ref="Y31:Y36" si="28">H31+U31+X31</f>
        <v>1.63</v>
      </c>
      <c r="Z31" s="79">
        <f t="shared" ref="Z31:Z36" si="29">AG31*$Z$10</f>
        <v>0.02</v>
      </c>
      <c r="AA31" s="79">
        <f t="shared" ref="AA31:AA36" si="30">AG31*$AA$10</f>
        <v>0.02</v>
      </c>
      <c r="AB31" s="79">
        <f t="shared" si="24"/>
        <v>0</v>
      </c>
      <c r="AC31" s="79"/>
      <c r="AD31" s="76">
        <f t="shared" ref="AD31:AD36" si="31">Z31+AA31+AB31+AC31</f>
        <v>0.04</v>
      </c>
      <c r="AE31" s="76">
        <f t="shared" ref="AE31:AE36" si="32">H31+AD31</f>
        <v>1.51</v>
      </c>
      <c r="AF31" s="80">
        <f t="shared" ref="AF31:AF36" si="33">(AG31-AE31)/AG31</f>
        <v>0.11700000000000001</v>
      </c>
      <c r="AG31" s="81">
        <v>1.71</v>
      </c>
      <c r="AH31" s="82">
        <v>2.0099999999999998</v>
      </c>
      <c r="AI31" s="83">
        <v>5</v>
      </c>
      <c r="AJ31" s="84">
        <f t="shared" ref="AJ31:AJ36" si="34">(AI31-AH31)/AI31</f>
        <v>0.59799999999999998</v>
      </c>
      <c r="AK31" s="141">
        <f>AK32*3</f>
        <v>211428</v>
      </c>
      <c r="AL31" s="85">
        <f t="shared" ref="AL31:AL36" si="35">AK31*AE31</f>
        <v>319256</v>
      </c>
      <c r="AM31" s="85">
        <f t="shared" ref="AM31:AM36" si="36">AK31*AG31</f>
        <v>361542</v>
      </c>
      <c r="AN31" s="86"/>
      <c r="AO31" s="87"/>
    </row>
    <row r="32" spans="1:41" ht="57.75" customHeight="1">
      <c r="A32" s="67" t="s">
        <v>738</v>
      </c>
      <c r="B32" s="67" t="s">
        <v>730</v>
      </c>
      <c r="C32" s="67" t="s">
        <v>750</v>
      </c>
      <c r="D32" s="67" t="s">
        <v>732</v>
      </c>
      <c r="E32" s="67" t="s">
        <v>733</v>
      </c>
      <c r="F32" s="67"/>
      <c r="G32" s="69"/>
      <c r="H32" s="70">
        <f>'[19]Pak 0630'!H8</f>
        <v>1.52</v>
      </c>
      <c r="I32" s="71"/>
      <c r="J32" s="71"/>
      <c r="K32" s="67"/>
      <c r="L32" s="71">
        <v>6</v>
      </c>
      <c r="M32" s="72">
        <v>34</v>
      </c>
      <c r="N32" s="72">
        <v>32</v>
      </c>
      <c r="O32" s="73">
        <v>47</v>
      </c>
      <c r="P32" s="71">
        <v>24</v>
      </c>
      <c r="Q32" s="71"/>
      <c r="R32" s="74">
        <f t="shared" si="25"/>
        <v>0.05</v>
      </c>
      <c r="S32" s="74">
        <f t="shared" si="26"/>
        <v>26880</v>
      </c>
      <c r="T32" s="75">
        <v>3400</v>
      </c>
      <c r="U32" s="76"/>
      <c r="V32" s="77" t="s">
        <v>142</v>
      </c>
      <c r="W32" s="78">
        <v>9.0999999999999998E-2</v>
      </c>
      <c r="X32" s="76">
        <f t="shared" si="27"/>
        <v>0.16</v>
      </c>
      <c r="Y32" s="76">
        <f t="shared" si="28"/>
        <v>1.68</v>
      </c>
      <c r="Z32" s="79">
        <f t="shared" si="29"/>
        <v>0.02</v>
      </c>
      <c r="AA32" s="79">
        <f t="shared" si="30"/>
        <v>0.02</v>
      </c>
      <c r="AB32" s="79">
        <f t="shared" si="24"/>
        <v>0</v>
      </c>
      <c r="AC32" s="79"/>
      <c r="AD32" s="76">
        <f t="shared" si="31"/>
        <v>0.04</v>
      </c>
      <c r="AE32" s="76">
        <f t="shared" si="32"/>
        <v>1.56</v>
      </c>
      <c r="AF32" s="80">
        <f t="shared" si="33"/>
        <v>0.11899999999999999</v>
      </c>
      <c r="AG32" s="81">
        <v>1.77</v>
      </c>
      <c r="AH32" s="82">
        <v>2.0099999999999998</v>
      </c>
      <c r="AI32" s="83">
        <v>5</v>
      </c>
      <c r="AJ32" s="84">
        <f t="shared" si="34"/>
        <v>0.59799999999999998</v>
      </c>
      <c r="AK32" s="141">
        <v>70476</v>
      </c>
      <c r="AL32" s="85">
        <f t="shared" si="35"/>
        <v>109943</v>
      </c>
      <c r="AM32" s="85">
        <f t="shared" si="36"/>
        <v>124743</v>
      </c>
      <c r="AN32" s="86"/>
      <c r="AO32" s="87"/>
    </row>
    <row r="33" spans="1:41" ht="24" customHeight="1">
      <c r="A33" s="115"/>
      <c r="B33" s="115"/>
      <c r="C33" s="137"/>
      <c r="D33" s="137"/>
      <c r="E33" s="137"/>
      <c r="F33" s="137"/>
      <c r="G33" s="138"/>
      <c r="H33" s="139"/>
      <c r="I33" s="118"/>
      <c r="J33" s="118"/>
      <c r="K33" s="115"/>
      <c r="L33" s="118"/>
      <c r="M33" s="119"/>
      <c r="N33" s="119"/>
      <c r="O33" s="120"/>
      <c r="P33" s="118"/>
      <c r="Q33" s="118"/>
      <c r="R33" s="121"/>
      <c r="S33" s="121"/>
      <c r="T33" s="122"/>
      <c r="U33" s="123"/>
      <c r="V33" s="124"/>
      <c r="W33" s="125"/>
      <c r="X33" s="123"/>
      <c r="Y33" s="123"/>
      <c r="Z33" s="126"/>
      <c r="AA33" s="126"/>
      <c r="AB33" s="126"/>
      <c r="AC33" s="126"/>
      <c r="AD33" s="123"/>
      <c r="AE33" s="123"/>
      <c r="AF33" s="127">
        <f>(AM33-AL33)/AM33</f>
        <v>0.11700000000000001</v>
      </c>
      <c r="AG33" s="128"/>
      <c r="AH33" s="129"/>
      <c r="AI33" s="130"/>
      <c r="AJ33" s="131"/>
      <c r="AK33" s="132"/>
      <c r="AL33" s="133">
        <f>AL31+AL32</f>
        <v>429199</v>
      </c>
      <c r="AM33" s="133">
        <f>AM31+AM32</f>
        <v>486285</v>
      </c>
      <c r="AN33" s="134"/>
    </row>
    <row r="34" spans="1:41" s="9" customFormat="1" ht="34.5" customHeight="1">
      <c r="A34" s="314" t="s">
        <v>751</v>
      </c>
      <c r="B34" s="314"/>
      <c r="C34" s="314"/>
      <c r="D34" s="140"/>
      <c r="E34" s="99"/>
      <c r="F34" s="99"/>
      <c r="G34" s="100"/>
      <c r="H34" s="101"/>
      <c r="I34" s="99"/>
      <c r="J34" s="99"/>
      <c r="K34" s="99"/>
      <c r="L34" s="99"/>
      <c r="M34" s="102"/>
      <c r="N34" s="102"/>
      <c r="O34" s="102"/>
      <c r="P34" s="99"/>
      <c r="Q34" s="99"/>
      <c r="R34" s="103"/>
      <c r="S34" s="103"/>
      <c r="T34" s="104"/>
      <c r="U34" s="105"/>
      <c r="V34" s="106"/>
      <c r="W34" s="107"/>
      <c r="X34" s="105"/>
      <c r="Y34" s="105"/>
      <c r="Z34" s="108"/>
      <c r="AA34" s="108"/>
      <c r="AB34" s="108"/>
      <c r="AC34" s="108"/>
      <c r="AD34" s="105"/>
      <c r="AE34" s="105"/>
      <c r="AF34" s="109"/>
      <c r="AG34" s="110"/>
      <c r="AH34" s="136"/>
      <c r="AI34" s="111"/>
      <c r="AJ34" s="112"/>
      <c r="AK34" s="102"/>
      <c r="AL34" s="113"/>
      <c r="AM34" s="113"/>
      <c r="AN34" s="114"/>
    </row>
    <row r="35" spans="1:41" ht="57.75" customHeight="1">
      <c r="A35" s="67" t="s">
        <v>738</v>
      </c>
      <c r="B35" s="67" t="s">
        <v>730</v>
      </c>
      <c r="C35" s="67" t="s">
        <v>749</v>
      </c>
      <c r="D35" s="67" t="s">
        <v>732</v>
      </c>
      <c r="E35" s="67" t="s">
        <v>733</v>
      </c>
      <c r="F35" s="67"/>
      <c r="G35" s="69"/>
      <c r="H35" s="90">
        <f>'[19]Quotation Bari A'!F8+0.02</f>
        <v>1.49</v>
      </c>
      <c r="I35" s="71"/>
      <c r="J35" s="71"/>
      <c r="K35" s="67"/>
      <c r="L35" s="71">
        <v>6</v>
      </c>
      <c r="M35" s="72">
        <v>34</v>
      </c>
      <c r="N35" s="72">
        <v>32</v>
      </c>
      <c r="O35" s="73">
        <v>47</v>
      </c>
      <c r="P35" s="71">
        <v>24</v>
      </c>
      <c r="Q35" s="71"/>
      <c r="R35" s="74">
        <f t="shared" si="25"/>
        <v>0.05</v>
      </c>
      <c r="S35" s="74">
        <f t="shared" si="26"/>
        <v>26880</v>
      </c>
      <c r="T35" s="75">
        <v>3400</v>
      </c>
      <c r="U35" s="76"/>
      <c r="V35" s="77" t="s">
        <v>142</v>
      </c>
      <c r="W35" s="78">
        <v>9.0999999999999998E-2</v>
      </c>
      <c r="X35" s="76">
        <f t="shared" si="27"/>
        <v>0.16</v>
      </c>
      <c r="Y35" s="76">
        <f t="shared" si="28"/>
        <v>1.65</v>
      </c>
      <c r="Z35" s="79">
        <f t="shared" si="29"/>
        <v>0.02</v>
      </c>
      <c r="AA35" s="79">
        <f t="shared" si="30"/>
        <v>0.02</v>
      </c>
      <c r="AB35" s="79">
        <f t="shared" ref="AB35:AB39" si="37">AG35*$AB$11</f>
        <v>0</v>
      </c>
      <c r="AC35" s="79"/>
      <c r="AD35" s="76">
        <f t="shared" si="31"/>
        <v>0.04</v>
      </c>
      <c r="AE35" s="76">
        <f t="shared" si="32"/>
        <v>1.53</v>
      </c>
      <c r="AF35" s="80">
        <f t="shared" si="33"/>
        <v>0.105</v>
      </c>
      <c r="AG35" s="81">
        <v>1.71</v>
      </c>
      <c r="AH35" s="82">
        <v>2.0099999999999998</v>
      </c>
      <c r="AI35" s="83">
        <v>5</v>
      </c>
      <c r="AJ35" s="84">
        <f t="shared" si="34"/>
        <v>0.59799999999999998</v>
      </c>
      <c r="AK35" s="141">
        <v>97392</v>
      </c>
      <c r="AL35" s="85">
        <f t="shared" si="35"/>
        <v>149010</v>
      </c>
      <c r="AM35" s="85">
        <f t="shared" si="36"/>
        <v>166540</v>
      </c>
      <c r="AN35" s="86"/>
      <c r="AO35" s="87"/>
    </row>
    <row r="36" spans="1:41" ht="57.75" customHeight="1">
      <c r="A36" s="67" t="s">
        <v>738</v>
      </c>
      <c r="B36" s="67" t="s">
        <v>730</v>
      </c>
      <c r="C36" s="67" t="s">
        <v>750</v>
      </c>
      <c r="D36" s="67" t="s">
        <v>732</v>
      </c>
      <c r="E36" s="67" t="s">
        <v>733</v>
      </c>
      <c r="F36" s="67"/>
      <c r="G36" s="69"/>
      <c r="H36" s="90">
        <f>'[19]Pak 0828 Quotation (updated)'!H8+0.02</f>
        <v>1.54</v>
      </c>
      <c r="I36" s="71"/>
      <c r="J36" s="71"/>
      <c r="K36" s="67"/>
      <c r="L36" s="71">
        <v>6</v>
      </c>
      <c r="M36" s="72">
        <v>34</v>
      </c>
      <c r="N36" s="72">
        <v>32</v>
      </c>
      <c r="O36" s="73">
        <v>47</v>
      </c>
      <c r="P36" s="71">
        <v>24</v>
      </c>
      <c r="Q36" s="71"/>
      <c r="R36" s="74">
        <f t="shared" si="25"/>
        <v>0.05</v>
      </c>
      <c r="S36" s="74">
        <f t="shared" si="26"/>
        <v>26880</v>
      </c>
      <c r="T36" s="75">
        <v>3400</v>
      </c>
      <c r="U36" s="76"/>
      <c r="V36" s="77" t="s">
        <v>142</v>
      </c>
      <c r="W36" s="78">
        <v>9.0999999999999998E-2</v>
      </c>
      <c r="X36" s="76">
        <f t="shared" si="27"/>
        <v>0.16</v>
      </c>
      <c r="Y36" s="76">
        <f t="shared" si="28"/>
        <v>1.7</v>
      </c>
      <c r="Z36" s="79">
        <f t="shared" si="29"/>
        <v>0.02</v>
      </c>
      <c r="AA36" s="79">
        <f t="shared" si="30"/>
        <v>0.02</v>
      </c>
      <c r="AB36" s="79">
        <f t="shared" si="37"/>
        <v>0</v>
      </c>
      <c r="AC36" s="79"/>
      <c r="AD36" s="76">
        <f t="shared" si="31"/>
        <v>0.04</v>
      </c>
      <c r="AE36" s="76">
        <f t="shared" si="32"/>
        <v>1.58</v>
      </c>
      <c r="AF36" s="80">
        <f t="shared" si="33"/>
        <v>0.107</v>
      </c>
      <c r="AG36" s="81">
        <v>1.77</v>
      </c>
      <c r="AH36" s="82">
        <v>2.0099999999999998</v>
      </c>
      <c r="AI36" s="83">
        <v>5</v>
      </c>
      <c r="AJ36" s="84">
        <f t="shared" si="34"/>
        <v>0.59799999999999998</v>
      </c>
      <c r="AK36" s="141">
        <v>70476</v>
      </c>
      <c r="AL36" s="85">
        <f t="shared" si="35"/>
        <v>111352</v>
      </c>
      <c r="AM36" s="85">
        <f t="shared" si="36"/>
        <v>124743</v>
      </c>
      <c r="AN36" s="134"/>
      <c r="AO36" s="135"/>
    </row>
    <row r="37" spans="1:41" ht="24" customHeight="1">
      <c r="A37" s="115"/>
      <c r="B37" s="115"/>
      <c r="C37" s="137"/>
      <c r="D37" s="137"/>
      <c r="E37" s="137"/>
      <c r="F37" s="137"/>
      <c r="G37" s="138"/>
      <c r="H37" s="139"/>
      <c r="I37" s="118"/>
      <c r="J37" s="118"/>
      <c r="K37" s="115"/>
      <c r="L37" s="118"/>
      <c r="M37" s="119"/>
      <c r="N37" s="119"/>
      <c r="O37" s="120"/>
      <c r="P37" s="118"/>
      <c r="Q37" s="118"/>
      <c r="R37" s="121"/>
      <c r="S37" s="121"/>
      <c r="T37" s="122"/>
      <c r="U37" s="123"/>
      <c r="V37" s="124"/>
      <c r="W37" s="125"/>
      <c r="X37" s="123"/>
      <c r="Y37" s="123"/>
      <c r="Z37" s="126"/>
      <c r="AA37" s="126"/>
      <c r="AB37" s="126"/>
      <c r="AC37" s="126"/>
      <c r="AD37" s="123"/>
      <c r="AF37" s="142"/>
      <c r="AG37" s="143"/>
      <c r="AH37" s="144"/>
      <c r="AI37" s="145"/>
      <c r="AL37" s="146"/>
      <c r="AM37" s="146"/>
      <c r="AN37" s="134"/>
    </row>
    <row r="38" spans="1:41" s="10" customFormat="1" ht="34.5" customHeight="1">
      <c r="A38" s="315" t="s">
        <v>752</v>
      </c>
      <c r="B38" s="315"/>
      <c r="C38" s="315"/>
      <c r="D38" s="147"/>
      <c r="E38" s="148"/>
      <c r="F38" s="148"/>
      <c r="G38" s="149"/>
      <c r="H38" s="150"/>
      <c r="I38" s="148"/>
      <c r="J38" s="148"/>
      <c r="K38" s="148"/>
      <c r="L38" s="148"/>
      <c r="M38" s="151"/>
      <c r="N38" s="151"/>
      <c r="O38" s="151"/>
      <c r="P38" s="148"/>
      <c r="Q38" s="148"/>
      <c r="R38" s="152"/>
      <c r="S38" s="152"/>
      <c r="T38" s="153"/>
      <c r="U38" s="154"/>
      <c r="V38" s="155"/>
      <c r="W38" s="156">
        <v>0.1</v>
      </c>
      <c r="X38" s="154"/>
      <c r="Y38" s="154"/>
      <c r="Z38" s="157"/>
      <c r="AA38" s="157"/>
      <c r="AB38" s="157"/>
      <c r="AC38" s="157"/>
      <c r="AD38" s="154"/>
      <c r="AE38" s="154"/>
      <c r="AF38" s="158"/>
      <c r="AG38" s="159"/>
      <c r="AH38" s="160">
        <f>(AH39-AH36)/AH36</f>
        <v>0.12</v>
      </c>
      <c r="AI38" s="161"/>
      <c r="AJ38" s="162"/>
      <c r="AK38" s="151"/>
      <c r="AL38" s="163"/>
      <c r="AM38" s="163"/>
      <c r="AN38" s="164"/>
    </row>
    <row r="39" spans="1:41" ht="57.75" customHeight="1">
      <c r="A39" s="67" t="s">
        <v>738</v>
      </c>
      <c r="B39" s="67" t="s">
        <v>730</v>
      </c>
      <c r="C39" s="67" t="s">
        <v>753</v>
      </c>
      <c r="D39" s="67" t="s">
        <v>732</v>
      </c>
      <c r="E39" s="67" t="s">
        <v>733</v>
      </c>
      <c r="F39" s="67"/>
      <c r="G39" s="69"/>
      <c r="H39" s="90">
        <f>H35</f>
        <v>1.49</v>
      </c>
      <c r="I39" s="71"/>
      <c r="J39" s="71"/>
      <c r="K39" s="67"/>
      <c r="L39" s="71">
        <v>6</v>
      </c>
      <c r="M39" s="72">
        <v>34</v>
      </c>
      <c r="N39" s="72">
        <v>32</v>
      </c>
      <c r="O39" s="73">
        <v>47</v>
      </c>
      <c r="P39" s="71">
        <v>24</v>
      </c>
      <c r="Q39" s="71"/>
      <c r="R39" s="74">
        <f t="shared" ref="R39:R43" si="38">M39*N39*O39/1000000</f>
        <v>0.05</v>
      </c>
      <c r="S39" s="74">
        <f t="shared" ref="S39:S43" si="39">56/R39*P39</f>
        <v>26880</v>
      </c>
      <c r="T39" s="75">
        <v>3400</v>
      </c>
      <c r="U39" s="76"/>
      <c r="V39" s="165" t="s">
        <v>142</v>
      </c>
      <c r="W39" s="166">
        <f t="shared" ref="W39:W43" si="40">9.1%+W38</f>
        <v>0.191</v>
      </c>
      <c r="X39" s="76">
        <f t="shared" ref="X39:X43" si="41">AG39*W39</f>
        <v>0.33</v>
      </c>
      <c r="Y39" s="76">
        <f t="shared" ref="Y39:Y43" si="42">H39+U39+X39</f>
        <v>1.82</v>
      </c>
      <c r="Z39" s="79">
        <f t="shared" ref="Z39:Z41" si="43">AG39*$Z$10</f>
        <v>0.02</v>
      </c>
      <c r="AA39" s="79">
        <f t="shared" ref="AA39:AA43" si="44">AG39*$AA$10</f>
        <v>0.02</v>
      </c>
      <c r="AB39" s="79">
        <f t="shared" si="37"/>
        <v>0</v>
      </c>
      <c r="AC39" s="79"/>
      <c r="AD39" s="76">
        <f t="shared" ref="AD39:AD43" si="45">Z39+AA39+AB39+AC39</f>
        <v>0.04</v>
      </c>
      <c r="AE39" s="76">
        <f t="shared" ref="AE39:AE43" si="46">H39+AD39</f>
        <v>1.53</v>
      </c>
      <c r="AF39" s="80">
        <f t="shared" ref="AF39:AF43" si="47">(AG39-AE39)/AG39</f>
        <v>0.105</v>
      </c>
      <c r="AG39" s="81">
        <v>1.71</v>
      </c>
      <c r="AH39" s="82">
        <f>[19]DS!V12</f>
        <v>2.2589999999999999</v>
      </c>
      <c r="AI39" s="83">
        <v>5</v>
      </c>
      <c r="AJ39" s="84">
        <f t="shared" ref="AJ39:AJ43" si="48">(AI39-AH39)/AI39</f>
        <v>0.54820000000000002</v>
      </c>
      <c r="AK39" s="141">
        <v>97392</v>
      </c>
      <c r="AL39" s="85">
        <f t="shared" ref="AL39:AL43" si="49">AK39*AE39</f>
        <v>149010</v>
      </c>
      <c r="AM39" s="85">
        <f t="shared" ref="AM39:AM43" si="50">AK39*AG39</f>
        <v>166540</v>
      </c>
      <c r="AN39" s="86"/>
      <c r="AO39" s="87"/>
    </row>
    <row r="40" spans="1:41" s="11" customFormat="1" ht="27" customHeight="1">
      <c r="A40" s="167" t="s">
        <v>754</v>
      </c>
      <c r="H40" s="168"/>
      <c r="R40" s="169"/>
      <c r="S40" s="169"/>
      <c r="W40" s="169">
        <v>0.19</v>
      </c>
      <c r="AB40" s="170"/>
      <c r="AD40" s="171"/>
      <c r="AG40" s="168"/>
      <c r="AH40" s="172">
        <f>(AH41-AH36)/AH36</f>
        <v>0.2</v>
      </c>
      <c r="AI40" s="173"/>
      <c r="AJ40" s="174"/>
    </row>
    <row r="41" spans="1:41" ht="57.75" customHeight="1">
      <c r="A41" s="67" t="s">
        <v>738</v>
      </c>
      <c r="B41" s="67" t="s">
        <v>730</v>
      </c>
      <c r="C41" s="67" t="s">
        <v>753</v>
      </c>
      <c r="D41" s="67" t="s">
        <v>732</v>
      </c>
      <c r="E41" s="67" t="s">
        <v>733</v>
      </c>
      <c r="F41" s="67"/>
      <c r="G41" s="69"/>
      <c r="H41" s="90">
        <f>H39</f>
        <v>1.49</v>
      </c>
      <c r="I41" s="71"/>
      <c r="J41" s="71"/>
      <c r="K41" s="67"/>
      <c r="L41" s="71">
        <v>6</v>
      </c>
      <c r="M41" s="72">
        <v>34</v>
      </c>
      <c r="N41" s="72">
        <v>32</v>
      </c>
      <c r="O41" s="73">
        <v>47</v>
      </c>
      <c r="P41" s="71">
        <v>24</v>
      </c>
      <c r="Q41" s="71"/>
      <c r="R41" s="74">
        <f t="shared" si="38"/>
        <v>0.05</v>
      </c>
      <c r="S41" s="74">
        <f t="shared" si="39"/>
        <v>26880</v>
      </c>
      <c r="T41" s="75">
        <v>3400</v>
      </c>
      <c r="U41" s="76"/>
      <c r="V41" s="165" t="s">
        <v>142</v>
      </c>
      <c r="W41" s="166">
        <f t="shared" si="40"/>
        <v>0.28100000000000003</v>
      </c>
      <c r="X41" s="76">
        <f t="shared" si="41"/>
        <v>0.48</v>
      </c>
      <c r="Y41" s="76">
        <f t="shared" si="42"/>
        <v>1.97</v>
      </c>
      <c r="Z41" s="79">
        <f t="shared" si="43"/>
        <v>0.02</v>
      </c>
      <c r="AA41" s="79">
        <f t="shared" si="44"/>
        <v>0.02</v>
      </c>
      <c r="AB41" s="79">
        <f t="shared" ref="AB41:AB45" si="51">AG41*$AB$11</f>
        <v>0</v>
      </c>
      <c r="AC41" s="79"/>
      <c r="AD41" s="76">
        <f t="shared" si="45"/>
        <v>0.04</v>
      </c>
      <c r="AE41" s="76">
        <f t="shared" si="46"/>
        <v>1.53</v>
      </c>
      <c r="AF41" s="80">
        <f t="shared" si="47"/>
        <v>0.105</v>
      </c>
      <c r="AG41" s="81">
        <v>1.71</v>
      </c>
      <c r="AH41" s="175">
        <f>[19]DS!V14</f>
        <v>2.4131999999999998</v>
      </c>
      <c r="AI41" s="83">
        <v>5</v>
      </c>
      <c r="AJ41" s="84">
        <f t="shared" si="48"/>
        <v>0.51739999999999997</v>
      </c>
      <c r="AK41" s="141">
        <v>97392</v>
      </c>
      <c r="AL41" s="85">
        <f t="shared" si="49"/>
        <v>149010</v>
      </c>
      <c r="AM41" s="85">
        <f t="shared" si="50"/>
        <v>166540</v>
      </c>
      <c r="AN41" s="86"/>
      <c r="AO41" s="87"/>
    </row>
    <row r="42" spans="1:41" s="11" customFormat="1" ht="27" customHeight="1">
      <c r="A42" s="176" t="s">
        <v>755</v>
      </c>
      <c r="H42" s="177"/>
      <c r="R42" s="169"/>
      <c r="S42" s="169"/>
      <c r="W42" s="169">
        <v>0.19</v>
      </c>
      <c r="AB42" s="170"/>
      <c r="AD42" s="171"/>
      <c r="AG42" s="178">
        <f>-(AG41-AG43)/AG43</f>
        <v>-3.5999999999999997E-2</v>
      </c>
      <c r="AH42" s="172">
        <f>(AH43-AH35)/AH35</f>
        <v>0.16</v>
      </c>
      <c r="AI42" s="173"/>
      <c r="AJ42" s="174"/>
    </row>
    <row r="43" spans="1:41" ht="57.75" customHeight="1">
      <c r="A43" s="67" t="s">
        <v>738</v>
      </c>
      <c r="B43" s="67" t="s">
        <v>730</v>
      </c>
      <c r="C43" s="67" t="s">
        <v>756</v>
      </c>
      <c r="D43" s="179" t="s">
        <v>757</v>
      </c>
      <c r="E43" s="67" t="s">
        <v>733</v>
      </c>
      <c r="F43" s="67"/>
      <c r="G43" s="69"/>
      <c r="H43" s="90">
        <f>'[19]Arsalan 250917 down spec'!H8</f>
        <v>1.42</v>
      </c>
      <c r="I43" s="71"/>
      <c r="J43" s="71"/>
      <c r="K43" s="67"/>
      <c r="L43" s="71">
        <v>6</v>
      </c>
      <c r="M43" s="72">
        <v>34</v>
      </c>
      <c r="N43" s="72">
        <v>32</v>
      </c>
      <c r="O43" s="73">
        <v>47</v>
      </c>
      <c r="P43" s="71">
        <v>24</v>
      </c>
      <c r="Q43" s="71"/>
      <c r="R43" s="74">
        <f t="shared" si="38"/>
        <v>0.05</v>
      </c>
      <c r="S43" s="74">
        <f t="shared" si="39"/>
        <v>26880</v>
      </c>
      <c r="T43" s="75">
        <v>3400</v>
      </c>
      <c r="U43" s="76"/>
      <c r="V43" s="165" t="s">
        <v>142</v>
      </c>
      <c r="W43" s="166">
        <f t="shared" si="40"/>
        <v>0.28100000000000003</v>
      </c>
      <c r="X43" s="76">
        <f t="shared" si="41"/>
        <v>0.46</v>
      </c>
      <c r="Y43" s="76">
        <f t="shared" si="42"/>
        <v>1.88</v>
      </c>
      <c r="Z43" s="79">
        <f>AG43*$Z$10</f>
        <v>0.02</v>
      </c>
      <c r="AA43" s="79">
        <f t="shared" si="44"/>
        <v>0.02</v>
      </c>
      <c r="AB43" s="79">
        <f t="shared" si="51"/>
        <v>0</v>
      </c>
      <c r="AC43" s="79"/>
      <c r="AD43" s="76">
        <f t="shared" si="45"/>
        <v>0.04</v>
      </c>
      <c r="AE43" s="76">
        <f t="shared" si="46"/>
        <v>1.46</v>
      </c>
      <c r="AF43" s="80">
        <f t="shared" si="47"/>
        <v>0.115</v>
      </c>
      <c r="AG43" s="81">
        <v>1.65</v>
      </c>
      <c r="AH43" s="175">
        <f>[19]DS!V16</f>
        <v>2.3332999999999999</v>
      </c>
      <c r="AI43" s="83">
        <v>5</v>
      </c>
      <c r="AJ43" s="84">
        <f t="shared" si="48"/>
        <v>0.5333</v>
      </c>
      <c r="AK43" s="141">
        <v>97392</v>
      </c>
      <c r="AL43" s="85">
        <f t="shared" si="49"/>
        <v>142192</v>
      </c>
      <c r="AM43" s="85">
        <f t="shared" si="50"/>
        <v>160697</v>
      </c>
      <c r="AN43" s="86"/>
      <c r="AO43" s="87"/>
    </row>
    <row r="44" spans="1:41" s="11" customFormat="1" ht="27" hidden="1" customHeight="1">
      <c r="A44" s="167" t="s">
        <v>758</v>
      </c>
      <c r="H44" s="177">
        <f>(H45-H41)/H41</f>
        <v>-8.6999999999999994E-2</v>
      </c>
      <c r="R44" s="169"/>
      <c r="S44" s="169"/>
      <c r="W44" s="169">
        <v>0.19</v>
      </c>
      <c r="AB44" s="170"/>
      <c r="AD44" s="171"/>
      <c r="AG44" s="178">
        <f>-(AG41-AG45)/AG45</f>
        <v>-9.6000000000000002E-2</v>
      </c>
      <c r="AH44" s="172">
        <f>(AH45-AH36)/AH36</f>
        <v>0.1</v>
      </c>
      <c r="AI44" s="173"/>
      <c r="AJ44" s="174"/>
    </row>
    <row r="45" spans="1:41" ht="57.75" hidden="1" customHeight="1">
      <c r="A45" s="67" t="s">
        <v>738</v>
      </c>
      <c r="B45" s="67" t="s">
        <v>730</v>
      </c>
      <c r="C45" s="67" t="s">
        <v>759</v>
      </c>
      <c r="D45" s="179" t="s">
        <v>760</v>
      </c>
      <c r="E45" s="67" t="s">
        <v>733</v>
      </c>
      <c r="F45" s="67"/>
      <c r="G45" s="69"/>
      <c r="H45" s="90">
        <f>'[19]Arsalan 250917 down spec'!H9</f>
        <v>1.36</v>
      </c>
      <c r="I45" s="71"/>
      <c r="J45" s="71"/>
      <c r="K45" s="67"/>
      <c r="L45" s="71">
        <v>6</v>
      </c>
      <c r="M45" s="72">
        <v>34</v>
      </c>
      <c r="N45" s="72">
        <v>32</v>
      </c>
      <c r="O45" s="73">
        <v>47</v>
      </c>
      <c r="P45" s="71">
        <v>24</v>
      </c>
      <c r="Q45" s="71"/>
      <c r="R45" s="74">
        <f>M45*N45*O45/1000000</f>
        <v>0.05</v>
      </c>
      <c r="S45" s="74">
        <f>56/R45*P45</f>
        <v>26880</v>
      </c>
      <c r="T45" s="75">
        <v>3400</v>
      </c>
      <c r="U45" s="76"/>
      <c r="V45" s="165" t="s">
        <v>142</v>
      </c>
      <c r="W45" s="166">
        <f>9.1%+W44</f>
        <v>0.28100000000000003</v>
      </c>
      <c r="X45" s="76">
        <f>AG45*W45</f>
        <v>0.44</v>
      </c>
      <c r="Y45" s="76">
        <f>H45+U45+X45</f>
        <v>1.8</v>
      </c>
      <c r="Z45" s="79">
        <f>AG45*$Z$10</f>
        <v>0.02</v>
      </c>
      <c r="AA45" s="79">
        <f>AG45*$AA$10</f>
        <v>0.02</v>
      </c>
      <c r="AB45" s="79">
        <f t="shared" si="51"/>
        <v>0</v>
      </c>
      <c r="AC45" s="79"/>
      <c r="AD45" s="76">
        <f>Z45+AA45+AB45+AC45</f>
        <v>0.04</v>
      </c>
      <c r="AE45" s="76">
        <f>H45+AD45</f>
        <v>1.4</v>
      </c>
      <c r="AF45" s="80">
        <f>(AG45-AE45)/AG45</f>
        <v>0.10299999999999999</v>
      </c>
      <c r="AG45" s="81">
        <v>1.56</v>
      </c>
      <c r="AH45" s="175">
        <f>[19]DS!V18</f>
        <v>2.2134999999999998</v>
      </c>
      <c r="AI45" s="83">
        <v>5</v>
      </c>
      <c r="AJ45" s="84">
        <f>(AI45-AH45)/AI45</f>
        <v>0.55730000000000002</v>
      </c>
      <c r="AK45" s="141">
        <v>97392</v>
      </c>
      <c r="AL45" s="85">
        <f>AK45*AE45</f>
        <v>136349</v>
      </c>
      <c r="AM45" s="85">
        <f>AK45*AG45</f>
        <v>151932</v>
      </c>
      <c r="AN45" s="86"/>
      <c r="AO45" s="87"/>
    </row>
    <row r="46" spans="1:41" ht="57.75" customHeight="1">
      <c r="A46" s="115"/>
      <c r="B46" s="115"/>
      <c r="C46" s="115"/>
      <c r="D46" s="115"/>
      <c r="E46" s="115"/>
      <c r="F46" s="115"/>
      <c r="G46" s="116"/>
      <c r="H46" s="180"/>
      <c r="I46" s="118"/>
      <c r="J46" s="118"/>
      <c r="K46" s="115"/>
      <c r="L46" s="118"/>
      <c r="M46" s="119"/>
      <c r="N46" s="119"/>
      <c r="O46" s="120"/>
      <c r="P46" s="118"/>
      <c r="Q46" s="118"/>
      <c r="R46" s="121"/>
      <c r="S46" s="121"/>
      <c r="T46" s="122"/>
      <c r="U46" s="123"/>
      <c r="V46" s="181"/>
      <c r="W46" s="182"/>
      <c r="X46" s="123"/>
      <c r="Y46" s="123"/>
      <c r="Z46" s="126"/>
      <c r="AA46" s="126"/>
      <c r="AB46" s="126"/>
      <c r="AC46" s="126"/>
      <c r="AD46" s="123"/>
      <c r="AE46" s="123"/>
      <c r="AF46" s="183"/>
      <c r="AG46" s="135"/>
      <c r="AH46" s="184"/>
      <c r="AI46" s="121"/>
      <c r="AJ46" s="185"/>
      <c r="AK46" s="186"/>
      <c r="AL46" s="187"/>
      <c r="AM46" s="187"/>
      <c r="AN46" s="134"/>
      <c r="AO46" s="135"/>
    </row>
    <row r="47" spans="1:41" ht="57.75" customHeight="1">
      <c r="A47" s="188" t="s">
        <v>761</v>
      </c>
      <c r="B47" s="115"/>
      <c r="C47" s="115"/>
      <c r="D47" s="115"/>
      <c r="E47" s="115"/>
      <c r="F47" s="115"/>
      <c r="G47" s="116"/>
      <c r="H47" s="180"/>
      <c r="I47" s="118"/>
      <c r="J47" s="118"/>
      <c r="K47" s="115"/>
      <c r="L47" s="118"/>
      <c r="M47" s="119"/>
      <c r="N47" s="119"/>
      <c r="O47" s="120"/>
      <c r="P47" s="118"/>
      <c r="Q47" s="118"/>
      <c r="R47" s="121"/>
      <c r="S47" s="121"/>
      <c r="T47" s="122"/>
      <c r="U47" s="123"/>
      <c r="V47" s="181"/>
      <c r="W47" s="182"/>
      <c r="X47" s="123"/>
      <c r="Y47" s="123"/>
      <c r="Z47" s="126"/>
      <c r="AA47" s="126"/>
      <c r="AB47" s="126"/>
      <c r="AC47" s="126"/>
      <c r="AD47" s="123"/>
      <c r="AE47" s="123"/>
      <c r="AF47" s="183"/>
      <c r="AG47" s="135"/>
      <c r="AH47" s="184"/>
      <c r="AI47" s="121"/>
      <c r="AJ47" s="185"/>
      <c r="AK47" s="186"/>
      <c r="AL47" s="187"/>
      <c r="AM47" s="187"/>
      <c r="AN47" s="134"/>
      <c r="AO47" s="135"/>
    </row>
    <row r="48" spans="1:41" ht="57.75" customHeight="1">
      <c r="A48" s="115"/>
      <c r="B48" s="115"/>
      <c r="C48" s="115"/>
      <c r="D48" s="115"/>
      <c r="E48" s="115"/>
      <c r="F48" s="115"/>
      <c r="G48" s="116"/>
      <c r="H48" s="180"/>
      <c r="I48" s="118"/>
      <c r="J48" s="118"/>
      <c r="K48" s="115"/>
      <c r="L48" s="118"/>
      <c r="M48" s="119"/>
      <c r="N48" s="119"/>
      <c r="O48" s="120"/>
      <c r="P48" s="118"/>
      <c r="Q48" s="118"/>
      <c r="R48" s="121"/>
      <c r="S48" s="121"/>
      <c r="T48" s="122"/>
      <c r="U48" s="123"/>
      <c r="V48" s="181"/>
      <c r="W48" s="182"/>
      <c r="X48" s="123"/>
      <c r="Y48" s="123"/>
      <c r="Z48" s="126"/>
      <c r="AA48" s="126"/>
      <c r="AB48" s="126"/>
      <c r="AC48" s="126"/>
      <c r="AD48" s="123"/>
      <c r="AE48" s="123"/>
      <c r="AF48" s="183"/>
      <c r="AG48" s="135"/>
      <c r="AH48" s="184"/>
      <c r="AI48" s="121"/>
      <c r="AJ48" s="185"/>
      <c r="AK48" s="186"/>
      <c r="AL48" s="187"/>
      <c r="AM48" s="187"/>
      <c r="AN48" s="134"/>
      <c r="AO48" s="135"/>
    </row>
    <row r="49" spans="1:41" ht="57.75" customHeight="1">
      <c r="A49" s="115"/>
      <c r="B49" s="115"/>
      <c r="C49" s="115"/>
      <c r="D49" s="115"/>
      <c r="E49" s="115"/>
      <c r="F49" s="115"/>
      <c r="G49" s="116"/>
      <c r="H49" s="180"/>
      <c r="I49" s="118"/>
      <c r="J49" s="118"/>
      <c r="K49" s="115"/>
      <c r="L49" s="118"/>
      <c r="M49" s="119"/>
      <c r="N49" s="119"/>
      <c r="O49" s="120"/>
      <c r="P49" s="118"/>
      <c r="Q49" s="118"/>
      <c r="R49" s="121"/>
      <c r="S49" s="121"/>
      <c r="T49" s="122"/>
      <c r="U49" s="123"/>
      <c r="V49" s="181"/>
      <c r="W49" s="182"/>
      <c r="X49" s="123"/>
      <c r="Y49" s="123"/>
      <c r="Z49" s="126"/>
      <c r="AA49" s="126"/>
      <c r="AB49" s="126"/>
      <c r="AC49" s="126"/>
      <c r="AD49" s="123"/>
      <c r="AE49" s="123"/>
      <c r="AF49" s="183"/>
      <c r="AG49" s="135"/>
      <c r="AH49" s="184"/>
      <c r="AI49" s="121"/>
      <c r="AJ49" s="185"/>
      <c r="AK49" s="186"/>
      <c r="AL49" s="187"/>
      <c r="AM49" s="187"/>
      <c r="AN49" s="134"/>
      <c r="AO49" s="135"/>
    </row>
    <row r="50" spans="1:41" ht="57.75" customHeight="1">
      <c r="A50" s="115"/>
      <c r="B50" s="115"/>
      <c r="C50" s="115"/>
      <c r="D50" s="115"/>
      <c r="E50" s="115"/>
      <c r="F50" s="115"/>
      <c r="G50" s="116"/>
      <c r="H50" s="189"/>
      <c r="I50" s="118"/>
      <c r="J50" s="118"/>
      <c r="K50" s="115"/>
      <c r="L50" s="118"/>
      <c r="M50" s="119"/>
      <c r="N50" s="119"/>
      <c r="O50" s="120"/>
      <c r="P50" s="118"/>
      <c r="Q50" s="118"/>
      <c r="R50" s="121"/>
      <c r="S50" s="121"/>
      <c r="T50" s="122"/>
      <c r="U50" s="123"/>
      <c r="V50" s="181"/>
      <c r="W50" s="182"/>
      <c r="X50" s="123"/>
      <c r="Y50" s="123"/>
      <c r="Z50" s="126"/>
      <c r="AA50" s="126"/>
      <c r="AB50" s="126"/>
      <c r="AC50" s="126"/>
      <c r="AD50" s="123"/>
      <c r="AE50" s="123"/>
      <c r="AF50" s="183"/>
      <c r="AG50" s="135"/>
      <c r="AH50" s="190"/>
      <c r="AI50" s="121"/>
      <c r="AJ50" s="185"/>
      <c r="AK50" s="186"/>
      <c r="AL50" s="187"/>
      <c r="AM50" s="187"/>
      <c r="AN50" s="134"/>
      <c r="AO50" s="135"/>
    </row>
    <row r="51" spans="1:41" ht="26.25" customHeight="1"/>
    <row r="52" spans="1:41" ht="15" customHeight="1">
      <c r="A52" s="191" t="s">
        <v>762</v>
      </c>
      <c r="B52" s="192" t="s">
        <v>763</v>
      </c>
      <c r="C52" s="193" t="s">
        <v>75</v>
      </c>
      <c r="D52" s="194"/>
      <c r="E52" s="325" t="s">
        <v>764</v>
      </c>
      <c r="F52" s="326"/>
      <c r="G52" s="326"/>
      <c r="H52" s="326"/>
      <c r="I52" s="326"/>
      <c r="J52" s="326"/>
      <c r="K52" s="326"/>
      <c r="L52" s="326"/>
      <c r="M52" s="326"/>
      <c r="N52" s="326"/>
      <c r="O52" s="327"/>
    </row>
    <row r="53" spans="1:41">
      <c r="A53" s="195" t="s">
        <v>765</v>
      </c>
      <c r="B53" s="196" t="s">
        <v>766</v>
      </c>
      <c r="C53" s="301" t="s">
        <v>767</v>
      </c>
      <c r="D53" s="197"/>
      <c r="E53" s="328"/>
      <c r="F53" s="329"/>
      <c r="G53" s="329"/>
      <c r="H53" s="329"/>
      <c r="I53" s="329"/>
      <c r="J53" s="329"/>
      <c r="K53" s="329"/>
      <c r="L53" s="329"/>
      <c r="M53" s="329"/>
      <c r="N53" s="329"/>
      <c r="O53" s="330"/>
    </row>
    <row r="54" spans="1:41">
      <c r="A54" s="195" t="s">
        <v>768</v>
      </c>
      <c r="B54" s="196" t="s">
        <v>769</v>
      </c>
      <c r="C54" s="301" t="s">
        <v>770</v>
      </c>
      <c r="D54" s="197"/>
      <c r="E54" s="328"/>
      <c r="F54" s="329"/>
      <c r="G54" s="329"/>
      <c r="H54" s="329"/>
      <c r="I54" s="329"/>
      <c r="J54" s="329"/>
      <c r="K54" s="329"/>
      <c r="L54" s="329"/>
      <c r="M54" s="329"/>
      <c r="N54" s="329"/>
      <c r="O54" s="330"/>
    </row>
    <row r="55" spans="1:41">
      <c r="A55" s="195" t="s">
        <v>771</v>
      </c>
      <c r="B55" s="196" t="s">
        <v>772</v>
      </c>
      <c r="C55" s="301" t="s">
        <v>773</v>
      </c>
      <c r="D55" s="197"/>
      <c r="E55" s="328"/>
      <c r="F55" s="329"/>
      <c r="G55" s="329"/>
      <c r="H55" s="329"/>
      <c r="I55" s="329"/>
      <c r="J55" s="329"/>
      <c r="K55" s="329"/>
      <c r="L55" s="329"/>
      <c r="M55" s="329"/>
      <c r="N55" s="329"/>
      <c r="O55" s="330"/>
    </row>
    <row r="56" spans="1:41">
      <c r="A56" s="195" t="s">
        <v>774</v>
      </c>
      <c r="B56" s="196" t="s">
        <v>775</v>
      </c>
      <c r="C56" s="301" t="s">
        <v>776</v>
      </c>
      <c r="D56" s="197"/>
      <c r="E56" s="328"/>
      <c r="F56" s="329"/>
      <c r="G56" s="329"/>
      <c r="H56" s="329"/>
      <c r="I56" s="329"/>
      <c r="J56" s="329"/>
      <c r="K56" s="329"/>
      <c r="L56" s="329"/>
      <c r="M56" s="329"/>
      <c r="N56" s="329"/>
      <c r="O56" s="330"/>
    </row>
    <row r="57" spans="1:41">
      <c r="A57" s="195" t="s">
        <v>777</v>
      </c>
      <c r="B57" s="198" t="s">
        <v>778</v>
      </c>
      <c r="C57" s="199"/>
      <c r="D57" s="200"/>
      <c r="E57" s="331"/>
      <c r="F57" s="332"/>
      <c r="G57" s="332"/>
      <c r="H57" s="332"/>
      <c r="I57" s="332"/>
      <c r="J57" s="332"/>
      <c r="K57" s="332"/>
      <c r="L57" s="332"/>
      <c r="M57" s="332"/>
      <c r="N57" s="332"/>
      <c r="O57" s="333"/>
    </row>
    <row r="59" spans="1:41">
      <c r="A59" s="201" t="s">
        <v>779</v>
      </c>
      <c r="B59" s="202"/>
      <c r="C59" s="203"/>
      <c r="D59" s="204"/>
      <c r="E59" s="345" t="s">
        <v>780</v>
      </c>
      <c r="F59" s="345"/>
      <c r="G59" s="345"/>
      <c r="H59" s="345"/>
      <c r="I59" s="345"/>
      <c r="J59" s="345"/>
      <c r="K59" s="345"/>
      <c r="L59" s="345"/>
      <c r="M59" s="345"/>
      <c r="N59" s="345"/>
      <c r="O59" s="345"/>
    </row>
    <row r="60" spans="1:41">
      <c r="A60" s="205" t="s">
        <v>781</v>
      </c>
      <c r="B60" s="196" t="s">
        <v>782</v>
      </c>
      <c r="C60" s="301" t="s">
        <v>783</v>
      </c>
      <c r="D60" s="197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206" t="s">
        <v>784</v>
      </c>
    </row>
    <row r="61" spans="1:41">
      <c r="A61" s="205" t="s">
        <v>785</v>
      </c>
      <c r="B61" s="196" t="s">
        <v>786</v>
      </c>
      <c r="C61" s="301" t="s">
        <v>787</v>
      </c>
      <c r="D61" s="197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206" t="s">
        <v>784</v>
      </c>
    </row>
    <row r="62" spans="1:41">
      <c r="A62" s="205" t="s">
        <v>788</v>
      </c>
      <c r="B62" s="196" t="s">
        <v>789</v>
      </c>
      <c r="C62" s="301" t="s">
        <v>790</v>
      </c>
      <c r="D62" s="197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206" t="s">
        <v>791</v>
      </c>
    </row>
    <row r="63" spans="1:41">
      <c r="A63" s="205" t="s">
        <v>792</v>
      </c>
      <c r="B63" s="196" t="s">
        <v>793</v>
      </c>
      <c r="C63" s="301" t="s">
        <v>794</v>
      </c>
      <c r="D63" s="197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206" t="s">
        <v>791</v>
      </c>
    </row>
    <row r="64" spans="1:41">
      <c r="A64" s="205" t="s">
        <v>795</v>
      </c>
      <c r="B64" s="207" t="s">
        <v>796</v>
      </c>
      <c r="C64" s="208"/>
      <c r="D64" s="204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</row>
    <row r="65" spans="1:16" ht="15.75">
      <c r="A65" s="209"/>
      <c r="B65" s="134"/>
      <c r="C65" s="134"/>
      <c r="D65" s="134"/>
      <c r="E65" s="134"/>
    </row>
    <row r="66" spans="1:16">
      <c r="A66" s="210" t="s">
        <v>797</v>
      </c>
      <c r="B66" s="211"/>
      <c r="C66" s="212"/>
      <c r="D66" s="213"/>
      <c r="E66" s="345" t="s">
        <v>798</v>
      </c>
      <c r="F66" s="345"/>
      <c r="G66" s="345"/>
      <c r="H66" s="345"/>
      <c r="I66" s="345"/>
      <c r="J66" s="345"/>
      <c r="K66" s="345"/>
      <c r="L66" s="345"/>
      <c r="M66" s="345"/>
      <c r="N66" s="345"/>
      <c r="O66" s="345"/>
    </row>
    <row r="67" spans="1:16" ht="15.75">
      <c r="A67" s="214" t="s">
        <v>799</v>
      </c>
      <c r="B67" s="215" t="s">
        <v>800</v>
      </c>
      <c r="C67" s="216" t="s">
        <v>801</v>
      </c>
      <c r="D67" s="216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</row>
    <row r="68" spans="1:16">
      <c r="A68" s="217" t="s">
        <v>802</v>
      </c>
      <c r="B68" s="218" t="s">
        <v>803</v>
      </c>
      <c r="C68" s="219" t="s">
        <v>804</v>
      </c>
      <c r="D68" s="219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</row>
    <row r="69" spans="1:16">
      <c r="A69" s="217" t="s">
        <v>805</v>
      </c>
      <c r="B69" s="218" t="s">
        <v>806</v>
      </c>
      <c r="C69" s="219" t="s">
        <v>807</v>
      </c>
      <c r="D69" s="219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</row>
    <row r="70" spans="1:16">
      <c r="A70" s="217" t="s">
        <v>792</v>
      </c>
      <c r="B70" s="220" t="s">
        <v>793</v>
      </c>
      <c r="C70" s="302" t="s">
        <v>794</v>
      </c>
      <c r="D70" s="221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</row>
    <row r="71" spans="1:16">
      <c r="A71" s="205" t="s">
        <v>788</v>
      </c>
      <c r="B71" s="196" t="s">
        <v>789</v>
      </c>
      <c r="C71" s="301" t="s">
        <v>790</v>
      </c>
      <c r="D71" s="197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206" t="s">
        <v>791</v>
      </c>
    </row>
    <row r="72" spans="1:16">
      <c r="A72" s="222" t="s">
        <v>795</v>
      </c>
      <c r="B72" s="210"/>
      <c r="C72" s="212"/>
      <c r="D72" s="213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</row>
    <row r="74" spans="1:16" ht="15.75">
      <c r="A74" s="223" t="s">
        <v>808</v>
      </c>
      <c r="B74" s="223" t="s">
        <v>809</v>
      </c>
      <c r="C74" s="223"/>
      <c r="D74" s="224"/>
      <c r="E74" s="346" t="s">
        <v>810</v>
      </c>
      <c r="F74" s="347"/>
      <c r="G74" s="347"/>
      <c r="H74" s="347"/>
      <c r="I74" s="347"/>
      <c r="J74" s="347"/>
      <c r="K74" s="347"/>
      <c r="L74" s="347"/>
      <c r="M74" s="347"/>
      <c r="N74" s="347"/>
      <c r="O74" s="348"/>
    </row>
    <row r="75" spans="1:16" ht="15">
      <c r="A75" s="225" t="s">
        <v>811</v>
      </c>
      <c r="B75" s="225"/>
      <c r="C75" s="226" t="s">
        <v>812</v>
      </c>
      <c r="D75" s="227"/>
      <c r="E75" s="349"/>
      <c r="F75" s="350"/>
      <c r="G75" s="350"/>
      <c r="H75" s="350"/>
      <c r="I75" s="350"/>
      <c r="J75" s="350"/>
      <c r="K75" s="350"/>
      <c r="L75" s="350"/>
      <c r="M75" s="350"/>
      <c r="N75" s="350"/>
      <c r="O75" s="351"/>
    </row>
    <row r="76" spans="1:16" ht="15">
      <c r="A76" s="225" t="s">
        <v>813</v>
      </c>
      <c r="B76" s="225"/>
      <c r="C76" s="226" t="s">
        <v>814</v>
      </c>
      <c r="D76" s="227"/>
      <c r="E76" s="349"/>
      <c r="F76" s="350"/>
      <c r="G76" s="350"/>
      <c r="H76" s="350"/>
      <c r="I76" s="350"/>
      <c r="J76" s="350"/>
      <c r="K76" s="350"/>
      <c r="L76" s="350"/>
      <c r="M76" s="350"/>
      <c r="N76" s="350"/>
      <c r="O76" s="351"/>
    </row>
    <row r="77" spans="1:16" ht="15">
      <c r="A77" s="225" t="s">
        <v>815</v>
      </c>
      <c r="B77" s="225"/>
      <c r="C77" s="226" t="s">
        <v>816</v>
      </c>
      <c r="D77" s="227"/>
      <c r="E77" s="349"/>
      <c r="F77" s="350"/>
      <c r="G77" s="350"/>
      <c r="H77" s="350"/>
      <c r="I77" s="350"/>
      <c r="J77" s="350"/>
      <c r="K77" s="350"/>
      <c r="L77" s="350"/>
      <c r="M77" s="350"/>
      <c r="N77" s="350"/>
      <c r="O77" s="351"/>
    </row>
    <row r="78" spans="1:16" ht="15">
      <c r="A78" s="225" t="s">
        <v>817</v>
      </c>
      <c r="B78" s="225"/>
      <c r="C78" s="226" t="s">
        <v>818</v>
      </c>
      <c r="D78" s="228"/>
      <c r="E78" s="352"/>
      <c r="F78" s="353"/>
      <c r="G78" s="353"/>
      <c r="H78" s="353"/>
      <c r="I78" s="353"/>
      <c r="J78" s="353"/>
      <c r="K78" s="353"/>
      <c r="L78" s="353"/>
      <c r="M78" s="353"/>
      <c r="N78" s="353"/>
      <c r="O78" s="354"/>
    </row>
    <row r="79" spans="1:16" ht="15">
      <c r="A79" s="229"/>
      <c r="B79" s="229"/>
      <c r="C79" s="230"/>
      <c r="D79" s="230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</row>
  </sheetData>
  <protectedRanges>
    <protectedRange password="F78C" sqref="HN3:HN4 HH3:HI4 HJ4:HM4 GZ4:HF6" name="区域1_1"/>
  </protectedRanges>
  <mergeCells count="52">
    <mergeCell ref="E59:O64"/>
    <mergeCell ref="E66:O72"/>
    <mergeCell ref="E74:O78"/>
    <mergeCell ref="AI8:AI10"/>
    <mergeCell ref="AJ8:AJ10"/>
    <mergeCell ref="AN8:AN10"/>
    <mergeCell ref="E52:O57"/>
    <mergeCell ref="AD8:AD10"/>
    <mergeCell ref="AE8:AE10"/>
    <mergeCell ref="AF8:AF10"/>
    <mergeCell ref="AG8:AG10"/>
    <mergeCell ref="AH8:AH10"/>
    <mergeCell ref="F8:F10"/>
    <mergeCell ref="G8:G10"/>
    <mergeCell ref="H8:H10"/>
    <mergeCell ref="L9:L10"/>
    <mergeCell ref="P9:P10"/>
    <mergeCell ref="A11:F11"/>
    <mergeCell ref="A26:C26"/>
    <mergeCell ref="A30:C30"/>
    <mergeCell ref="B8:B10"/>
    <mergeCell ref="C8:C10"/>
    <mergeCell ref="D8:D10"/>
    <mergeCell ref="E8:E10"/>
    <mergeCell ref="AK8:AK10"/>
    <mergeCell ref="A34:C34"/>
    <mergeCell ref="A38:C38"/>
    <mergeCell ref="M8:U8"/>
    <mergeCell ref="V8:X8"/>
    <mergeCell ref="Z8:AC8"/>
    <mergeCell ref="I9:K9"/>
    <mergeCell ref="M9:O9"/>
    <mergeCell ref="R9:R10"/>
    <mergeCell ref="S9:S10"/>
    <mergeCell ref="T9:T10"/>
    <mergeCell ref="U9:U10"/>
    <mergeCell ref="V9:V10"/>
    <mergeCell ref="W9:W10"/>
    <mergeCell ref="X9:X10"/>
    <mergeCell ref="Y8:Y10"/>
    <mergeCell ref="A8:A10"/>
    <mergeCell ref="F4:H4"/>
    <mergeCell ref="I4:J4"/>
    <mergeCell ref="F5:H5"/>
    <mergeCell ref="I5:J5"/>
    <mergeCell ref="F6:H6"/>
    <mergeCell ref="I6:J6"/>
    <mergeCell ref="A1:J1"/>
    <mergeCell ref="F2:H2"/>
    <mergeCell ref="I2:J2"/>
    <mergeCell ref="F3:H3"/>
    <mergeCell ref="I3:J3"/>
  </mergeCells>
  <phoneticPr fontId="53" type="noConversion"/>
  <conditionalFormatting sqref="AA40">
    <cfRule type="cellIs" dxfId="9" priority="6" stopIfTrue="1" operator="lessThan">
      <formula>0.2</formula>
    </cfRule>
  </conditionalFormatting>
  <conditionalFormatting sqref="AA42">
    <cfRule type="cellIs" dxfId="8" priority="5" stopIfTrue="1" operator="lessThan">
      <formula>0.2</formula>
    </cfRule>
  </conditionalFormatting>
  <conditionalFormatting sqref="AA44">
    <cfRule type="cellIs" dxfId="7" priority="4" stopIfTrue="1" operator="lessThan">
      <formula>0.2</formula>
    </cfRule>
  </conditionalFormatting>
  <conditionalFormatting sqref="AE7 AF8:AF36">
    <cfRule type="cellIs" dxfId="6" priority="10" stopIfTrue="1" operator="lessThan">
      <formula>0.2</formula>
    </cfRule>
  </conditionalFormatting>
  <conditionalFormatting sqref="AE37">
    <cfRule type="cellIs" dxfId="5" priority="8" stopIfTrue="1" operator="lessThan">
      <formula>0.2</formula>
    </cfRule>
  </conditionalFormatting>
  <conditionalFormatting sqref="AE53:AE65492">
    <cfRule type="cellIs" dxfId="4" priority="9" stopIfTrue="1" operator="lessThan">
      <formula>0.2</formula>
    </cfRule>
  </conditionalFormatting>
  <conditionalFormatting sqref="AF38:AF39">
    <cfRule type="cellIs" dxfId="3" priority="7" stopIfTrue="1" operator="lessThan">
      <formula>0.2</formula>
    </cfRule>
  </conditionalFormatting>
  <conditionalFormatting sqref="AF41">
    <cfRule type="cellIs" dxfId="2" priority="3" stopIfTrue="1" operator="lessThan">
      <formula>0.2</formula>
    </cfRule>
  </conditionalFormatting>
  <conditionalFormatting sqref="AF43">
    <cfRule type="cellIs" dxfId="1" priority="2" stopIfTrue="1" operator="lessThan">
      <formula>0.2</formula>
    </cfRule>
  </conditionalFormatting>
  <conditionalFormatting sqref="AF45:AF50">
    <cfRule type="cellIs" dxfId="0" priority="1" stopIfTrue="1" operator="lessThan">
      <formula>0.2</formula>
    </cfRule>
  </conditionalFormatting>
  <dataValidations count="7">
    <dataValidation type="list" allowBlank="1" showInputMessage="1" showErrorMessage="1" sqref="E2">
      <formula1>$EO$2:$FB$2</formula1>
    </dataValidation>
    <dataValidation type="list" allowBlank="1" showInputMessage="1" showErrorMessage="1" sqref="E3">
      <formula1>INDIRECT($E$2)</formula1>
    </dataValidation>
    <dataValidation type="list" allowBlank="1" showInputMessage="1" showErrorMessage="1" sqref="I3:J3">
      <formula1>$EL$3:$EM$3</formula1>
    </dataValidation>
    <dataValidation type="list" allowBlank="1" showInputMessage="1" showErrorMessage="1" sqref="E4">
      <formula1>$EE$2:$EF$2</formula1>
    </dataValidation>
    <dataValidation type="list" allowBlank="1" showInputMessage="1" showErrorMessage="1" sqref="B5">
      <formula1>$EJ$3:$EK$3</formula1>
    </dataValidation>
    <dataValidation type="list" allowBlank="1" showInputMessage="1" showErrorMessage="1" sqref="E5">
      <formula1>$EE$3:$EH$3</formula1>
    </dataValidation>
    <dataValidation type="list" allowBlank="1" showInputMessage="1" showErrorMessage="1" sqref="E6">
      <formula1>$EE$4:$EM$4</formula1>
    </dataValidation>
  </dataValidations>
  <pageMargins left="0.75" right="0.75" top="1" bottom="1" header="0.5" footer="0.5"/>
  <pageSetup paperSize="9" orientation="portrait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N5" sqref="N5"/>
    </sheetView>
  </sheetViews>
  <sheetFormatPr defaultColWidth="9"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1" customFormat="1" ht="41.45" customHeight="1">
      <c r="A1" s="1" t="s">
        <v>1</v>
      </c>
      <c r="B1" s="1" t="s">
        <v>27</v>
      </c>
      <c r="C1" s="1" t="s">
        <v>34</v>
      </c>
      <c r="D1" s="1" t="s">
        <v>59</v>
      </c>
      <c r="E1" s="1" t="s">
        <v>673</v>
      </c>
      <c r="F1" s="1" t="s">
        <v>3</v>
      </c>
      <c r="G1" s="1" t="s">
        <v>17</v>
      </c>
      <c r="H1" s="1" t="s">
        <v>819</v>
      </c>
      <c r="I1" s="1" t="s">
        <v>35</v>
      </c>
      <c r="J1" s="1" t="s">
        <v>51</v>
      </c>
      <c r="K1" s="1" t="s">
        <v>59</v>
      </c>
      <c r="L1" s="1" t="s">
        <v>820</v>
      </c>
      <c r="M1" s="1" t="s">
        <v>821</v>
      </c>
      <c r="N1" s="1" t="s">
        <v>5</v>
      </c>
      <c r="O1" s="1" t="s">
        <v>19</v>
      </c>
      <c r="P1" s="1" t="s">
        <v>30</v>
      </c>
      <c r="Q1" s="1" t="s">
        <v>37</v>
      </c>
      <c r="R1" s="2" t="s">
        <v>822</v>
      </c>
      <c r="S1" s="1" t="s">
        <v>79</v>
      </c>
      <c r="T1" s="1" t="s">
        <v>54</v>
      </c>
    </row>
    <row r="2" spans="1:20" ht="14.45" customHeight="1">
      <c r="D2" t="s">
        <v>38</v>
      </c>
      <c r="F2" t="s">
        <v>21</v>
      </c>
      <c r="G2" t="s">
        <v>18</v>
      </c>
      <c r="H2" t="s">
        <v>29</v>
      </c>
      <c r="I2" t="s">
        <v>823</v>
      </c>
      <c r="K2" t="s">
        <v>38</v>
      </c>
      <c r="L2" t="s">
        <v>824</v>
      </c>
      <c r="M2" t="s">
        <v>825</v>
      </c>
      <c r="N2" t="s">
        <v>826</v>
      </c>
      <c r="O2" t="s">
        <v>20</v>
      </c>
      <c r="P2" t="s">
        <v>31</v>
      </c>
      <c r="Q2" t="s">
        <v>38</v>
      </c>
      <c r="R2" t="s">
        <v>827</v>
      </c>
      <c r="S2" s="3" t="s">
        <v>140</v>
      </c>
      <c r="T2" t="s">
        <v>38</v>
      </c>
    </row>
    <row r="3" spans="1:20">
      <c r="B3">
        <v>2025</v>
      </c>
      <c r="C3" t="s">
        <v>828</v>
      </c>
      <c r="D3" t="s">
        <v>55</v>
      </c>
      <c r="E3" t="s">
        <v>829</v>
      </c>
      <c r="F3" t="s">
        <v>4</v>
      </c>
      <c r="G3" t="s">
        <v>40</v>
      </c>
      <c r="H3" t="s">
        <v>48</v>
      </c>
      <c r="I3" t="s">
        <v>830</v>
      </c>
      <c r="J3" t="s">
        <v>831</v>
      </c>
      <c r="K3" t="s">
        <v>55</v>
      </c>
      <c r="L3" t="s">
        <v>832</v>
      </c>
      <c r="M3" t="s">
        <v>833</v>
      </c>
      <c r="N3" t="s">
        <v>834</v>
      </c>
      <c r="P3" t="s">
        <v>835</v>
      </c>
      <c r="Q3" t="s">
        <v>55</v>
      </c>
      <c r="R3" t="s">
        <v>836</v>
      </c>
      <c r="S3" s="3" t="s">
        <v>837</v>
      </c>
      <c r="T3" t="s">
        <v>55</v>
      </c>
    </row>
    <row r="4" spans="1:20">
      <c r="B4">
        <v>2026</v>
      </c>
      <c r="C4" t="s">
        <v>838</v>
      </c>
      <c r="E4" t="s">
        <v>839</v>
      </c>
      <c r="G4" t="s">
        <v>840</v>
      </c>
      <c r="H4" t="s">
        <v>841</v>
      </c>
      <c r="I4" t="s">
        <v>36</v>
      </c>
      <c r="J4" t="s">
        <v>842</v>
      </c>
      <c r="L4" t="s">
        <v>843</v>
      </c>
      <c r="M4" t="s">
        <v>844</v>
      </c>
      <c r="N4" t="s">
        <v>6</v>
      </c>
      <c r="R4" t="s">
        <v>845</v>
      </c>
      <c r="S4" t="s">
        <v>846</v>
      </c>
    </row>
    <row r="5" spans="1:20">
      <c r="B5">
        <v>2027</v>
      </c>
      <c r="C5" t="s">
        <v>847</v>
      </c>
      <c r="E5" t="s">
        <v>848</v>
      </c>
      <c r="G5" t="s">
        <v>849</v>
      </c>
      <c r="H5" t="s">
        <v>850</v>
      </c>
      <c r="I5" t="s">
        <v>851</v>
      </c>
      <c r="L5" t="s">
        <v>852</v>
      </c>
      <c r="M5" t="s">
        <v>853</v>
      </c>
      <c r="N5" t="s">
        <v>854</v>
      </c>
      <c r="R5" t="s">
        <v>855</v>
      </c>
      <c r="S5" t="s">
        <v>856</v>
      </c>
    </row>
    <row r="6" spans="1:20">
      <c r="C6" t="s">
        <v>857</v>
      </c>
      <c r="E6" t="s">
        <v>56</v>
      </c>
      <c r="G6" t="s">
        <v>858</v>
      </c>
      <c r="H6" t="s">
        <v>859</v>
      </c>
      <c r="I6" t="s">
        <v>860</v>
      </c>
      <c r="L6" t="s">
        <v>861</v>
      </c>
      <c r="M6" t="s">
        <v>58</v>
      </c>
      <c r="R6" s="4" t="s">
        <v>862</v>
      </c>
      <c r="S6" t="s">
        <v>863</v>
      </c>
    </row>
    <row r="7" spans="1:20">
      <c r="C7" t="s">
        <v>864</v>
      </c>
      <c r="G7" t="s">
        <v>865</v>
      </c>
      <c r="H7" t="s">
        <v>49</v>
      </c>
      <c r="L7" t="s">
        <v>866</v>
      </c>
      <c r="R7" t="s">
        <v>867</v>
      </c>
    </row>
    <row r="8" spans="1:20">
      <c r="C8" t="s">
        <v>868</v>
      </c>
      <c r="G8" t="s">
        <v>869</v>
      </c>
      <c r="H8" t="s">
        <v>870</v>
      </c>
      <c r="L8" t="s">
        <v>871</v>
      </c>
      <c r="R8" t="s">
        <v>872</v>
      </c>
    </row>
    <row r="9" spans="1:20">
      <c r="H9" t="s">
        <v>873</v>
      </c>
      <c r="L9" t="s">
        <v>874</v>
      </c>
      <c r="R9" t="s">
        <v>875</v>
      </c>
    </row>
    <row r="10" spans="1:20">
      <c r="L10" t="s">
        <v>876</v>
      </c>
      <c r="R10" t="s">
        <v>877</v>
      </c>
    </row>
    <row r="11" spans="1:20">
      <c r="L11" t="s">
        <v>878</v>
      </c>
      <c r="R11" t="s">
        <v>879</v>
      </c>
    </row>
    <row r="12" spans="1:20">
      <c r="L12" t="s">
        <v>880</v>
      </c>
      <c r="R12" t="s">
        <v>881</v>
      </c>
    </row>
    <row r="13" spans="1:20">
      <c r="L13" t="s">
        <v>882</v>
      </c>
      <c r="R13" s="5" t="s">
        <v>883</v>
      </c>
    </row>
    <row r="14" spans="1:20">
      <c r="L14" t="s">
        <v>884</v>
      </c>
      <c r="R14" s="5" t="s">
        <v>885</v>
      </c>
    </row>
  </sheetData>
  <autoFilter ref="B1:S14"/>
  <phoneticPr fontId="5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7" master="" otherUserPermission="visible">
    <arrUserId title="区域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Item</vt:lpstr>
      <vt:lpstr>ValueSelect</vt:lpstr>
      <vt:lpstr>DI-rollout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2025-03-11T18:28:00Z</dcterms:created>
  <dcterms:modified xsi:type="dcterms:W3CDTF">2026-02-02T03:10:57Z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080806C4CD35B4F1216D7069F3D8A47B_42</vt:lpwstr>
  </property>
</Properties>
</file>