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 Master" sheetId="1" r:id="rId1"/>
  </sheets>
  <externalReferences>
    <externalReference r:id="rId3"/>
    <externalReference r:id="rId4"/>
    <externalReference r:id="rId5"/>
  </externalReferences>
  <definedNames>
    <definedName name="CATEGORY">[1]Sheet1!$DW$2:$DW$3</definedName>
    <definedName name="colour">[1]Sheet1!$EH$2:$EH$3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AA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C1" authorId="0">
      <text>
        <r>
          <rPr>
            <sz val="11"/>
            <rFont val="Calibri"/>
            <charset val="134"/>
          </rPr>
          <t xml:space="preserve">[Container Volumn]/[Cubic Meter per Carton]*[Case Pack]
</t>
        </r>
      </text>
    </comment>
    <comment ref="AE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H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I1" authorId="0">
      <text>
        <r>
          <rPr>
            <sz val="11"/>
            <rFont val="Calibri"/>
            <charset val="134"/>
          </rPr>
          <t>[FOB Cost $ (Value)]+[Ocean Freight per Item $]+[Duty per Item $]</t>
        </r>
      </text>
    </comment>
    <comment ref="AK1" authorId="0">
      <text>
        <r>
          <rPr>
            <sz val="11"/>
            <rFont val="Calibri"/>
            <charset val="134"/>
          </rPr>
          <t>[JLA POE Price]*[DA %]</t>
        </r>
      </text>
    </comment>
    <comment ref="AM1" authorId="0">
      <text>
        <r>
          <rPr>
            <sz val="11"/>
            <rFont val="Calibri"/>
            <charset val="134"/>
          </rPr>
          <t>[JLA POE Price]*[Warehouse Charge %]</t>
        </r>
      </text>
    </comment>
    <comment ref="AO1" authorId="0">
      <text>
        <r>
          <rPr>
            <sz val="11"/>
            <rFont val="Calibri"/>
            <charset val="134"/>
          </rPr>
          <t>[JLA POE Price]*[Royalty %]</t>
        </r>
      </text>
    </comment>
    <comment ref="AQ1" authorId="0">
      <text>
        <r>
          <rPr>
            <sz val="11"/>
            <rFont val="Calibri"/>
            <charset val="134"/>
          </rPr>
          <t>[FOB Cost]*[AVN %]</t>
        </r>
      </text>
    </comment>
    <comment ref="AT1" authorId="0">
      <text>
        <r>
          <rPr>
            <sz val="11"/>
            <rFont val="Calibri"/>
            <charset val="134"/>
          </rPr>
          <t>[JLA POE Price]*[Load 3 %]</t>
        </r>
      </text>
    </comment>
    <comment ref="AU1" authorId="0">
      <text>
        <r>
          <rPr>
            <sz val="11"/>
            <rFont val="Calibri"/>
            <charset val="134"/>
          </rPr>
          <t>[DA $]+[Warehouse Charge $]+[Royalty $]+[AVN $]+[Load 3 $]</t>
        </r>
      </text>
    </comment>
    <comment ref="AV1" authorId="0">
      <text>
        <r>
          <rPr>
            <sz val="11"/>
            <rFont val="Calibri"/>
            <charset val="134"/>
          </rPr>
          <t>[LDP Cost $]+[Total Load $]</t>
        </r>
      </text>
    </comment>
    <comment ref="AW1" authorId="0">
      <text>
        <r>
          <rPr>
            <sz val="11"/>
            <rFont val="Calibri"/>
            <charset val="134"/>
          </rPr>
          <t>([JLA POE Price]-[LDP Cost with Load $])/[JLA POE Price]</t>
        </r>
      </text>
    </comment>
    <comment ref="AZ1" authorId="0">
      <text>
        <r>
          <rPr>
            <sz val="11"/>
            <rFont val="Calibri"/>
            <charset val="134"/>
          </rPr>
          <t>[LDP Cost with Load $]*[Total Quantity]</t>
        </r>
      </text>
    </comment>
    <comment ref="BA1" authorId="0">
      <text>
        <r>
          <rPr>
            <sz val="11"/>
            <rFont val="Calibri"/>
            <charset val="134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<sst xmlns="http://schemas.openxmlformats.org/spreadsheetml/2006/main" count="149" uniqueCount="76">
  <si>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</si>
  <si>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</si>
  <si>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</si>
  <si>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</si>
  <si>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</si>
  <si>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</si>
  <si>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</si>
  <si>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</si>
  <si>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</si>
  <si>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</si>
  <si>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</si>
  <si>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</si>
  <si>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</si>
  <si>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</si>
  <si>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</si>
  <si>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</si>
  <si>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</si>
  <si>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GTIN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</si>
  <si>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</si>
  <si>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</si>
  <si>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</si>
  <si>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</si>
  <si>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</si>
  <si>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</si>
  <si>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</si>
  <si>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</si>
  <si>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</si>
  <si>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</si>
  <si>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</si>
  <si>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</si>
  <si>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</si>
  <si>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</si>
  <si>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</si>
  <si>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</si>
  <si>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</si>
  <si>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</si>
  <si>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</si>
  <si>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</si>
  <si>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</si>
  <si>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</si>
  <si>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</si>
  <si>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</si>
  <si>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</si>
  <si>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</si>
  <si>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Coop %</t>
  </si>
  <si>
    <t>Coop $</t>
  </si>
  <si>
    <t>Total Load $</t>
  </si>
  <si>
    <t>LDP Cost with Load $</t>
  </si>
  <si>
    <t>JLA DI MU%</t>
  </si>
  <si>
    <t>JLA DI Dead Net Price Quote</t>
  </si>
  <si>
    <t>Total Quantity</t>
  </si>
  <si>
    <t>Total Cost</t>
  </si>
  <si>
    <t>Total Sales</t>
  </si>
  <si>
    <t>Hotel by Park Avenue</t>
  </si>
  <si>
    <t>SHEET/SHEET SET</t>
  </si>
  <si>
    <t>4 Piece Set 900tc Soild CVC Cooling Sheet Set</t>
  </si>
  <si>
    <t>900tc CVC Cooling SS</t>
  </si>
  <si>
    <t>55% Cotton 45% Polyester 60x15D/ 156 x 60x12, Sateen Weave, 4"Z hem/Single needle hem, Self fabric bag with Belly band</t>
  </si>
  <si>
    <t>55% Cotton, 45% Polyester</t>
  </si>
  <si>
    <t>QUEEN:90x102"/20x30"(2)/60x80"+15"</t>
  </si>
  <si>
    <t>Blue Shadow(17-4020 TCX)</t>
  </si>
  <si>
    <t>FR20-2827</t>
  </si>
  <si>
    <t>Set</t>
  </si>
  <si>
    <t>Normal</t>
  </si>
  <si>
    <t>6302.31.9020</t>
  </si>
  <si>
    <t>KING: 108x102"/20x40"(2)/78x80"+15"</t>
  </si>
  <si>
    <t>FR20-2828</t>
  </si>
  <si>
    <t>Cloud Dancer(11-4201 TCX)</t>
  </si>
  <si>
    <t>FR20-2829</t>
  </si>
  <si>
    <t>FR20-2830</t>
  </si>
  <si>
    <t>Eden(19-6050 TCX)</t>
  </si>
  <si>
    <t>FR20-2831</t>
  </si>
  <si>
    <t>FR20-2832</t>
  </si>
  <si>
    <t>Silver(14-5002 TCX)</t>
  </si>
  <si>
    <t>FR20-2833</t>
  </si>
  <si>
    <t>FR20-2834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</si>
</sst>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0.0"/>
    <numFmt numFmtId="178" formatCode="0.000"/>
    <numFmt numFmtId="179" formatCode="[$$-409]#,##0.00;\-[$$-409]#,##0.00"/>
    <numFmt numFmtId="180" formatCode="[$$-409]#,##0.00"/>
    <numFmt numFmtId="181" formatCode="0_);\(0\)"/>
    <numFmt numFmtId="182" formatCode="0.0000"/>
    <numFmt numFmtId="183" formatCode="0.0%"/>
  </numFmts>
  <fonts count="32">
    <font>
      <sz val="1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color rgb="FFFF0000"/>
      <name val="Calibri"/>
      <charset val="134"/>
    </font>
    <font>
      <b/>
      <sz val="10"/>
      <name val="Calibri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1" fillId="0" borderId="0"/>
    <xf numFmtId="0" fontId="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</cellStyleXfs>
  <cellXfs count="51">
    <xf numFmtId="0" fontId="0" fillId="0" borderId="0" xfId="0" applyNumberFormat="1" applyFont="1"/>
    <xf numFmtId="0" fontId="1" fillId="0" borderId="0" xfId="51" applyAlignment="1">
      <alignment wrapText="1"/>
    </xf>
    <xf numFmtId="0" fontId="1" fillId="0" borderId="0" xfId="51"/>
    <xf numFmtId="0" fontId="2" fillId="0" borderId="1" xfId="0" applyNumberFormat="1" applyFont="1" applyBorder="1"/>
    <xf numFmtId="0" fontId="3" fillId="0" borderId="1" xfId="51" applyFont="1" applyBorder="1" applyAlignment="1">
      <alignment horizontal="center" wrapText="1"/>
    </xf>
    <xf numFmtId="0" fontId="3" fillId="2" borderId="1" xfId="51" applyFont="1" applyFill="1" applyBorder="1" applyAlignment="1">
      <alignment horizontal="center" wrapText="1"/>
    </xf>
    <xf numFmtId="0" fontId="4" fillId="2" borderId="1" xfId="51" applyFont="1" applyFill="1" applyBorder="1" applyAlignment="1">
      <alignment horizontal="center" wrapText="1"/>
    </xf>
    <xf numFmtId="0" fontId="4" fillId="3" borderId="1" xfId="51" applyFont="1" applyFill="1" applyBorder="1" applyAlignment="1">
      <alignment horizontal="center" wrapText="1"/>
    </xf>
    <xf numFmtId="0" fontId="3" fillId="3" borderId="1" xfId="51" applyFont="1" applyFill="1" applyBorder="1" applyAlignment="1">
      <alignment horizontal="center" wrapText="1"/>
    </xf>
    <xf numFmtId="176" fontId="3" fillId="4" borderId="2" xfId="51" applyNumberFormat="1" applyFont="1" applyFill="1" applyBorder="1" applyAlignment="1">
      <alignment horizontal="center" wrapText="1"/>
    </xf>
    <xf numFmtId="0" fontId="4" fillId="0" borderId="1" xfId="51" applyFont="1" applyBorder="1" applyAlignment="1">
      <alignment horizontal="center" wrapText="1"/>
    </xf>
    <xf numFmtId="177" fontId="3" fillId="0" borderId="1" xfId="51" applyNumberFormat="1" applyFont="1" applyBorder="1" applyAlignment="1">
      <alignment horizontal="center" wrapText="1"/>
    </xf>
    <xf numFmtId="2" fontId="3" fillId="0" borderId="1" xfId="51" applyNumberFormat="1" applyFont="1" applyBorder="1" applyAlignment="1">
      <alignment horizontal="center" wrapText="1"/>
    </xf>
    <xf numFmtId="1" fontId="3" fillId="0" borderId="1" xfId="51" applyNumberFormat="1" applyFont="1" applyBorder="1" applyAlignment="1">
      <alignment horizontal="center" wrapText="1"/>
    </xf>
    <xf numFmtId="178" fontId="5" fillId="0" borderId="1" xfId="50" applyNumberFormat="1" applyFont="1" applyBorder="1" applyAlignment="1">
      <alignment wrapText="1"/>
    </xf>
    <xf numFmtId="2" fontId="6" fillId="0" borderId="1" xfId="50" applyNumberFormat="1" applyFont="1" applyBorder="1" applyAlignment="1">
      <alignment wrapText="1"/>
    </xf>
    <xf numFmtId="1" fontId="5" fillId="0" borderId="1" xfId="50" applyNumberFormat="1" applyFont="1" applyBorder="1" applyAlignment="1">
      <alignment wrapText="1"/>
    </xf>
    <xf numFmtId="176" fontId="5" fillId="0" borderId="1" xfId="50" applyNumberFormat="1" applyFont="1" applyBorder="1" applyAlignment="1">
      <alignment wrapText="1"/>
    </xf>
    <xf numFmtId="10" fontId="3" fillId="0" borderId="1" xfId="51" applyNumberFormat="1" applyFont="1" applyBorder="1" applyAlignment="1">
      <alignment horizontal="center" wrapText="1"/>
    </xf>
    <xf numFmtId="176" fontId="5" fillId="3" borderId="1" xfId="50" applyNumberFormat="1" applyFont="1" applyFill="1" applyBorder="1" applyAlignment="1">
      <alignment wrapText="1"/>
    </xf>
    <xf numFmtId="176" fontId="6" fillId="0" borderId="1" xfId="50" applyNumberFormat="1" applyFont="1" applyBorder="1" applyAlignment="1">
      <alignment wrapText="1"/>
    </xf>
    <xf numFmtId="176" fontId="5" fillId="5" borderId="1" xfId="50" applyNumberFormat="1" applyFont="1" applyFill="1" applyBorder="1" applyAlignment="1">
      <alignment wrapText="1"/>
    </xf>
    <xf numFmtId="10" fontId="5" fillId="5" borderId="1" xfId="50" applyNumberFormat="1" applyFont="1" applyFill="1" applyBorder="1" applyAlignment="1">
      <alignment wrapText="1"/>
    </xf>
    <xf numFmtId="176" fontId="6" fillId="6" borderId="1" xfId="50" applyNumberFormat="1" applyFont="1" applyFill="1" applyBorder="1" applyAlignment="1">
      <alignment wrapText="1"/>
    </xf>
    <xf numFmtId="0" fontId="1" fillId="0" borderId="1" xfId="51" applyBorder="1" applyAlignment="1">
      <alignment horizontal="center"/>
    </xf>
    <xf numFmtId="0" fontId="1" fillId="0" borderId="1" xfId="51" applyBorder="1"/>
    <xf numFmtId="179" fontId="7" fillId="0" borderId="1" xfId="51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0" fontId="1" fillId="0" borderId="1" xfId="51" applyBorder="1" applyAlignment="1"/>
    <xf numFmtId="180" fontId="9" fillId="0" borderId="1" xfId="0" applyNumberFormat="1" applyFont="1" applyFill="1" applyBorder="1" applyAlignment="1"/>
    <xf numFmtId="181" fontId="7" fillId="0" borderId="1" xfId="51" applyNumberFormat="1" applyFont="1" applyBorder="1" applyAlignment="1">
      <alignment horizontal="left"/>
    </xf>
    <xf numFmtId="49" fontId="7" fillId="0" borderId="3" xfId="52" applyNumberFormat="1" applyFont="1" applyBorder="1" applyAlignment="1" applyProtection="1">
      <alignment wrapText="1"/>
      <protection locked="0"/>
    </xf>
    <xf numFmtId="176" fontId="1" fillId="0" borderId="2" xfId="51" applyNumberFormat="1" applyBorder="1" applyAlignment="1">
      <alignment horizontal="center" wrapText="1"/>
    </xf>
    <xf numFmtId="177" fontId="1" fillId="0" borderId="1" xfId="51" applyNumberFormat="1" applyBorder="1"/>
    <xf numFmtId="2" fontId="1" fillId="0" borderId="1" xfId="51" applyNumberFormat="1" applyBorder="1"/>
    <xf numFmtId="182" fontId="1" fillId="7" borderId="1" xfId="51" applyNumberFormat="1" applyFill="1" applyBorder="1"/>
    <xf numFmtId="1" fontId="1" fillId="7" borderId="1" xfId="51" applyNumberFormat="1" applyFill="1" applyBorder="1"/>
    <xf numFmtId="3" fontId="1" fillId="0" borderId="1" xfId="51" applyNumberFormat="1" applyBorder="1"/>
    <xf numFmtId="176" fontId="1" fillId="7" borderId="1" xfId="51" applyNumberFormat="1" applyFill="1" applyBorder="1"/>
    <xf numFmtId="0" fontId="10" fillId="0" borderId="4" xfId="54" applyFont="1" applyBorder="1" applyAlignment="1"/>
    <xf numFmtId="183" fontId="1" fillId="0" borderId="1" xfId="51" applyNumberFormat="1" applyBorder="1"/>
    <xf numFmtId="10" fontId="1" fillId="0" borderId="1" xfId="51" applyNumberFormat="1" applyBorder="1"/>
    <xf numFmtId="176" fontId="1" fillId="0" borderId="1" xfId="51" applyNumberFormat="1" applyBorder="1"/>
    <xf numFmtId="10" fontId="9" fillId="7" borderId="1" xfId="53" applyNumberFormat="1" applyFont="1" applyFill="1" applyBorder="1" applyAlignment="1"/>
    <xf numFmtId="176" fontId="7" fillId="0" borderId="1" xfId="51" applyNumberFormat="1" applyFont="1" applyBorder="1"/>
    <xf numFmtId="1" fontId="1" fillId="0" borderId="1" xfId="51" applyNumberFormat="1" applyBorder="1"/>
    <xf numFmtId="179" fontId="1" fillId="0" borderId="1" xfId="51" applyNumberFormat="1" applyBorder="1"/>
    <xf numFmtId="0" fontId="1" fillId="0" borderId="1" xfId="51" applyBorder="1" applyAlignment="1">
      <alignment wrapText="1"/>
    </xf>
    <xf numFmtId="176" fontId="1" fillId="7" borderId="1" xfId="51" applyNumberFormat="1" applyFill="1" applyBorder="1" applyAlignment="1">
      <alignment wrapText="1"/>
    </xf>
    <xf numFmtId="1" fontId="1" fillId="0" borderId="1" xfId="51" applyNumberFormat="1" applyBorder="1" applyAlignment="1">
      <alignment wrapText="1"/>
    </xf>
    <xf numFmtId="0" fontId="7" fillId="0" borderId="2" xfId="51" applyFont="1" applyBorder="1" applyAlignment="1">
      <alignment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Normal 2 18 2" xfId="50"/>
    <cellStyle name="Normal 2 31" xfId="51"/>
    <cellStyle name="常规 14" xfId="52"/>
    <cellStyle name="Percent 2 4" xfId="53"/>
    <cellStyle name="常规_JC081016A IZZY" xfId="54"/>
  </cellStyles>
  <dxfs count="18">
    <dxf>
      <fill>
        <patternFill patternType="solid">
          <fgColor indexed="10"/>
          <bgColor indexed="4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92.168.20.8\&#23478;&#32442;&#20845;&#37096;\joyce\customer\CS\CS stock 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250086\Desktop\Fred Meyer JLA Inhouse Brand 900TC CVC Sheets Quote 01-29-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6480;\AppData\Local\Microsoft\Windows\INetCache\Content.Outlook\AX17TROH\Fred%20Meyer%20Hotel%20by%20Park%20Avenue%20900TC%20CVC%20BF%20Sheets%20Commitment%2002-10-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uote"/>
      <sheetName val="IND 01-23-2026"/>
      <sheetName val="IND 01-21-2026"/>
      <sheetName val="IND 6-4-25"/>
      <sheetName val="IND 5-30-25"/>
      <sheetName val="IND 04-17-2025"/>
    </sheetNames>
    <sheetDataSet>
      <sheetData sheetId="0" refreshError="1">
        <row r="5">
          <cell r="T5">
            <v>0.03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mitment"/>
      <sheetName val="Item"/>
      <sheetName val="Quote"/>
      <sheetName val="IND 01-23-2026"/>
      <sheetName val="IND 01-21-2026"/>
      <sheetName val="IND 6-4-25"/>
      <sheetName val="IND 5-30-25"/>
      <sheetName val="IND 04-17-2025"/>
    </sheetNames>
    <sheetDataSet>
      <sheetData sheetId="0"/>
      <sheetData sheetId="1"/>
      <sheetData sheetId="2">
        <row r="9">
          <cell r="V9">
            <v>0.05</v>
          </cell>
          <cell r="W9">
            <v>0.01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9"/>
  <sheetViews>
    <sheetView tabSelected="1" topLeftCell="Q1" workbookViewId="0">
      <selection activeCell="V2" sqref="V2:X9"/>
    </sheetView>
  </sheetViews>
  <sheetFormatPr defaultColWidth="9" defaultRowHeight="12.5"/>
  <cols>
    <col min="1" max="54" width="20" style="3" customWidth="1"/>
    <col min="55" max="16384" width="9.13636363636364" style="3" customWidth="1"/>
  </cols>
  <sheetData>
    <row r="1" s="1" customFormat="1" ht="68.1" customHeight="1" spans="1:53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7" t="s">
        <v>6</v>
      </c>
      <c r="H1" s="5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8" t="s">
        <v>18</v>
      </c>
      <c r="T1" s="9" t="s">
        <v>19</v>
      </c>
      <c r="U1" s="10" t="s">
        <v>20</v>
      </c>
      <c r="V1" s="11" t="s">
        <v>21</v>
      </c>
      <c r="W1" s="11" t="s">
        <v>22</v>
      </c>
      <c r="X1" s="11" t="s">
        <v>23</v>
      </c>
      <c r="Y1" s="12" t="s">
        <v>24</v>
      </c>
      <c r="Z1" s="13" t="s">
        <v>25</v>
      </c>
      <c r="AA1" s="14" t="s">
        <v>26</v>
      </c>
      <c r="AB1" s="15" t="s">
        <v>27</v>
      </c>
      <c r="AC1" s="16" t="s">
        <v>28</v>
      </c>
      <c r="AD1" s="4" t="s">
        <v>29</v>
      </c>
      <c r="AE1" s="17" t="s">
        <v>30</v>
      </c>
      <c r="AF1" s="4" t="s">
        <v>31</v>
      </c>
      <c r="AG1" s="18" t="s">
        <v>32</v>
      </c>
      <c r="AH1" s="19" t="s">
        <v>33</v>
      </c>
      <c r="AI1" s="17" t="s">
        <v>34</v>
      </c>
      <c r="AJ1" s="18" t="s">
        <v>35</v>
      </c>
      <c r="AK1" s="17" t="s">
        <v>36</v>
      </c>
      <c r="AL1" s="18" t="s">
        <v>37</v>
      </c>
      <c r="AM1" s="17" t="s">
        <v>38</v>
      </c>
      <c r="AN1" s="18" t="s">
        <v>39</v>
      </c>
      <c r="AO1" s="17" t="s">
        <v>40</v>
      </c>
      <c r="AP1" s="18" t="s">
        <v>41</v>
      </c>
      <c r="AQ1" s="17" t="s">
        <v>42</v>
      </c>
      <c r="AR1" s="20" t="s">
        <v>43</v>
      </c>
      <c r="AS1" s="18" t="s">
        <v>44</v>
      </c>
      <c r="AT1" s="17" t="s">
        <v>45</v>
      </c>
      <c r="AU1" s="17" t="s">
        <v>46</v>
      </c>
      <c r="AV1" s="21" t="s">
        <v>47</v>
      </c>
      <c r="AW1" s="22" t="s">
        <v>48</v>
      </c>
      <c r="AX1" s="23" t="s">
        <v>49</v>
      </c>
      <c r="AY1" s="4" t="s">
        <v>50</v>
      </c>
      <c r="AZ1" s="17" t="s">
        <v>51</v>
      </c>
      <c r="BA1" s="17" t="s">
        <v>52</v>
      </c>
    </row>
    <row r="2" s="2" customFormat="1" ht="18.75" customHeight="1" spans="1:53">
      <c r="A2" s="24">
        <v>2</v>
      </c>
      <c r="B2" s="25"/>
      <c r="C2" s="25"/>
      <c r="D2" s="25"/>
      <c r="E2" s="25" t="s">
        <v>53</v>
      </c>
      <c r="F2" s="25"/>
      <c r="G2" s="25" t="s">
        <v>54</v>
      </c>
      <c r="H2" s="26"/>
      <c r="I2" s="25" t="s">
        <v>55</v>
      </c>
      <c r="J2" s="25" t="s">
        <v>56</v>
      </c>
      <c r="K2" s="25" t="s">
        <v>57</v>
      </c>
      <c r="L2" s="25" t="s">
        <v>58</v>
      </c>
      <c r="M2" s="27" t="s">
        <v>59</v>
      </c>
      <c r="N2" s="28" t="s">
        <v>60</v>
      </c>
      <c r="O2" s="25"/>
      <c r="P2" s="29" t="s">
        <v>61</v>
      </c>
      <c r="Q2" s="30"/>
      <c r="R2" s="31"/>
      <c r="S2" s="25" t="s">
        <v>62</v>
      </c>
      <c r="T2" s="32">
        <v>12.52</v>
      </c>
      <c r="U2" s="25" t="s">
        <v>63</v>
      </c>
      <c r="V2" s="33">
        <v>30.5</v>
      </c>
      <c r="W2" s="33">
        <v>25.4</v>
      </c>
      <c r="X2" s="33">
        <v>20.3</v>
      </c>
      <c r="Y2" s="34">
        <v>4.4</v>
      </c>
      <c r="Z2" s="34">
        <v>2</v>
      </c>
      <c r="AA2" s="35">
        <f t="shared" ref="AA2:AA9" si="0">IF(V2="","",V2*W2*X2/1000000)</f>
        <v>0.01572641</v>
      </c>
      <c r="AB2" s="34">
        <v>56</v>
      </c>
      <c r="AC2" s="36">
        <f t="shared" ref="AC2:AC9" si="1">IF(Z2="","",AB2/AA2*Z2)</f>
        <v>7121.77795186568</v>
      </c>
      <c r="AD2" s="37">
        <v>3500</v>
      </c>
      <c r="AE2" s="38">
        <f t="shared" ref="AE2:AE9" si="2">AD2/AC2</f>
        <v>0.4914503125</v>
      </c>
      <c r="AF2" s="39" t="s">
        <v>64</v>
      </c>
      <c r="AG2" s="40">
        <v>0.247</v>
      </c>
      <c r="AH2" s="38">
        <f t="shared" ref="AH2:AH9" si="3">IF(ISERROR(T2*AG2),"",T2*AG2)</f>
        <v>3.09244</v>
      </c>
      <c r="AI2" s="38">
        <f t="shared" ref="AI2:AI9" si="4">IF(ISERROR(T2+AE2+AH2),"",T2+AE2+AH2)</f>
        <v>16.1038903125</v>
      </c>
      <c r="AJ2" s="41">
        <f>[3]Quote!$W$9</f>
        <v>0.01</v>
      </c>
      <c r="AK2" s="38">
        <f t="shared" ref="AK2:AK9" si="5">AJ2*AX2</f>
        <v>0.1605</v>
      </c>
      <c r="AL2" s="41">
        <v>0</v>
      </c>
      <c r="AM2" s="38">
        <v>0</v>
      </c>
      <c r="AN2" s="41">
        <v>0</v>
      </c>
      <c r="AO2" s="38">
        <v>0</v>
      </c>
      <c r="AP2" s="41">
        <f>[2]Quote!$T$5</f>
        <v>0.03</v>
      </c>
      <c r="AQ2" s="38">
        <f t="shared" ref="AQ2:AQ9" si="6">AP2*T2</f>
        <v>0.3756</v>
      </c>
      <c r="AR2" s="42"/>
      <c r="AS2" s="41">
        <f>[3]Quote!$V$9</f>
        <v>0.05</v>
      </c>
      <c r="AT2" s="38">
        <f t="shared" ref="AT2:AT9" si="7">AS2*AX2</f>
        <v>0.8025</v>
      </c>
      <c r="AU2" s="38">
        <f t="shared" ref="AU2:AU9" si="8">AK2+AQ2+AT2</f>
        <v>1.3386</v>
      </c>
      <c r="AV2" s="38">
        <f t="shared" ref="AV2:AV9" si="9">T2+AU2</f>
        <v>13.8586</v>
      </c>
      <c r="AW2" s="43">
        <f t="shared" ref="AW2:AW9" si="10">(AX2-AV2)/AX2</f>
        <v>0.136535825545171</v>
      </c>
      <c r="AX2" s="44">
        <v>16.05</v>
      </c>
      <c r="AY2" s="45"/>
      <c r="AZ2" s="38"/>
      <c r="BA2" s="38"/>
    </row>
    <row r="3" s="2" customFormat="1" ht="18" customHeight="1" spans="1:53">
      <c r="A3" s="24">
        <v>3</v>
      </c>
      <c r="B3" s="25"/>
      <c r="C3" s="25"/>
      <c r="D3" s="25"/>
      <c r="E3" s="25" t="s">
        <v>53</v>
      </c>
      <c r="F3" s="25"/>
      <c r="G3" s="25" t="s">
        <v>54</v>
      </c>
      <c r="H3" s="26"/>
      <c r="I3" s="25" t="s">
        <v>55</v>
      </c>
      <c r="J3" s="25" t="s">
        <v>56</v>
      </c>
      <c r="K3" s="25" t="s">
        <v>57</v>
      </c>
      <c r="L3" s="25" t="s">
        <v>58</v>
      </c>
      <c r="M3" s="27" t="s">
        <v>65</v>
      </c>
      <c r="N3" s="28" t="s">
        <v>60</v>
      </c>
      <c r="O3" s="25"/>
      <c r="P3" s="29" t="s">
        <v>66</v>
      </c>
      <c r="Q3" s="30"/>
      <c r="R3" s="31"/>
      <c r="S3" s="25" t="s">
        <v>62</v>
      </c>
      <c r="T3" s="32">
        <v>14.6</v>
      </c>
      <c r="U3" s="25" t="s">
        <v>63</v>
      </c>
      <c r="V3" s="33">
        <v>30.5</v>
      </c>
      <c r="W3" s="33">
        <v>25.4</v>
      </c>
      <c r="X3" s="33">
        <v>22.9</v>
      </c>
      <c r="Y3" s="34">
        <v>4.8</v>
      </c>
      <c r="Z3" s="34">
        <v>2</v>
      </c>
      <c r="AA3" s="35">
        <f t="shared" si="0"/>
        <v>0.01774063</v>
      </c>
      <c r="AB3" s="34">
        <v>56</v>
      </c>
      <c r="AC3" s="36">
        <f t="shared" si="1"/>
        <v>6313.1918088591</v>
      </c>
      <c r="AD3" s="37">
        <v>3500</v>
      </c>
      <c r="AE3" s="38">
        <f t="shared" si="2"/>
        <v>0.5543946875</v>
      </c>
      <c r="AF3" s="39" t="s">
        <v>64</v>
      </c>
      <c r="AG3" s="40">
        <v>0.247</v>
      </c>
      <c r="AH3" s="38">
        <f t="shared" si="3"/>
        <v>3.6062</v>
      </c>
      <c r="AI3" s="38">
        <f t="shared" si="4"/>
        <v>18.7605946875</v>
      </c>
      <c r="AJ3" s="41">
        <f>[3]Quote!$W$9</f>
        <v>0.01</v>
      </c>
      <c r="AK3" s="38">
        <f t="shared" si="5"/>
        <v>0.187</v>
      </c>
      <c r="AL3" s="41">
        <v>0</v>
      </c>
      <c r="AM3" s="38">
        <v>0</v>
      </c>
      <c r="AN3" s="41">
        <v>0</v>
      </c>
      <c r="AO3" s="38">
        <v>0</v>
      </c>
      <c r="AP3" s="41">
        <f>[2]Quote!$T$5</f>
        <v>0.03</v>
      </c>
      <c r="AQ3" s="38">
        <f t="shared" si="6"/>
        <v>0.438</v>
      </c>
      <c r="AR3" s="42"/>
      <c r="AS3" s="41">
        <f>[3]Quote!$V$9</f>
        <v>0.05</v>
      </c>
      <c r="AT3" s="38">
        <f t="shared" si="7"/>
        <v>0.935</v>
      </c>
      <c r="AU3" s="38">
        <f t="shared" si="8"/>
        <v>1.56</v>
      </c>
      <c r="AV3" s="38">
        <f t="shared" si="9"/>
        <v>16.16</v>
      </c>
      <c r="AW3" s="43">
        <f t="shared" si="10"/>
        <v>0.135828877005348</v>
      </c>
      <c r="AX3" s="44">
        <v>18.7</v>
      </c>
      <c r="AY3" s="45"/>
      <c r="AZ3" s="38"/>
      <c r="BA3" s="38"/>
    </row>
    <row r="4" s="2" customFormat="1" ht="26" spans="1:53">
      <c r="A4" s="24">
        <v>4</v>
      </c>
      <c r="B4" s="25"/>
      <c r="C4" s="25"/>
      <c r="D4" s="25"/>
      <c r="E4" s="25" t="s">
        <v>53</v>
      </c>
      <c r="F4" s="25"/>
      <c r="G4" s="25" t="s">
        <v>54</v>
      </c>
      <c r="H4" s="26"/>
      <c r="I4" s="25" t="s">
        <v>55</v>
      </c>
      <c r="J4" s="25" t="s">
        <v>56</v>
      </c>
      <c r="K4" s="25" t="s">
        <v>57</v>
      </c>
      <c r="L4" s="25" t="s">
        <v>58</v>
      </c>
      <c r="M4" s="27" t="s">
        <v>59</v>
      </c>
      <c r="N4" s="28" t="s">
        <v>67</v>
      </c>
      <c r="O4" s="25"/>
      <c r="P4" s="29" t="s">
        <v>68</v>
      </c>
      <c r="Q4" s="30"/>
      <c r="R4" s="31"/>
      <c r="S4" s="25" t="s">
        <v>62</v>
      </c>
      <c r="T4" s="32">
        <v>12.52</v>
      </c>
      <c r="U4" s="25" t="s">
        <v>63</v>
      </c>
      <c r="V4" s="33">
        <v>30.5</v>
      </c>
      <c r="W4" s="33">
        <v>25.4</v>
      </c>
      <c r="X4" s="33">
        <v>20.3</v>
      </c>
      <c r="Y4" s="34">
        <v>4.4</v>
      </c>
      <c r="Z4" s="34">
        <v>2</v>
      </c>
      <c r="AA4" s="35">
        <f t="shared" si="0"/>
        <v>0.01572641</v>
      </c>
      <c r="AB4" s="34">
        <v>56</v>
      </c>
      <c r="AC4" s="36">
        <f t="shared" si="1"/>
        <v>7121.77795186568</v>
      </c>
      <c r="AD4" s="37">
        <v>3500</v>
      </c>
      <c r="AE4" s="38">
        <f t="shared" si="2"/>
        <v>0.4914503125</v>
      </c>
      <c r="AF4" s="39" t="s">
        <v>64</v>
      </c>
      <c r="AG4" s="40">
        <v>0.247</v>
      </c>
      <c r="AH4" s="38">
        <f t="shared" si="3"/>
        <v>3.09244</v>
      </c>
      <c r="AI4" s="38">
        <f t="shared" si="4"/>
        <v>16.1038903125</v>
      </c>
      <c r="AJ4" s="41">
        <f>[3]Quote!$W$9</f>
        <v>0.01</v>
      </c>
      <c r="AK4" s="38">
        <f t="shared" si="5"/>
        <v>0.1605</v>
      </c>
      <c r="AL4" s="41">
        <v>0</v>
      </c>
      <c r="AM4" s="38">
        <v>0</v>
      </c>
      <c r="AN4" s="41">
        <v>0</v>
      </c>
      <c r="AO4" s="38">
        <v>0</v>
      </c>
      <c r="AP4" s="41">
        <f>[2]Quote!$T$5</f>
        <v>0.03</v>
      </c>
      <c r="AQ4" s="38">
        <f t="shared" si="6"/>
        <v>0.3756</v>
      </c>
      <c r="AR4" s="42"/>
      <c r="AS4" s="41">
        <f>[3]Quote!$V$9</f>
        <v>0.05</v>
      </c>
      <c r="AT4" s="38">
        <f t="shared" si="7"/>
        <v>0.8025</v>
      </c>
      <c r="AU4" s="38">
        <f t="shared" si="8"/>
        <v>1.3386</v>
      </c>
      <c r="AV4" s="38">
        <f t="shared" si="9"/>
        <v>13.8586</v>
      </c>
      <c r="AW4" s="43">
        <f t="shared" si="10"/>
        <v>0.136535825545171</v>
      </c>
      <c r="AX4" s="44">
        <v>16.05</v>
      </c>
      <c r="AY4" s="45"/>
      <c r="AZ4" s="38"/>
      <c r="BA4" s="38"/>
    </row>
    <row r="5" s="2" customFormat="1" ht="39" spans="1:53">
      <c r="A5" s="24">
        <v>5</v>
      </c>
      <c r="B5" s="25"/>
      <c r="C5" s="25"/>
      <c r="D5" s="25"/>
      <c r="E5" s="25" t="s">
        <v>53</v>
      </c>
      <c r="F5" s="25"/>
      <c r="G5" s="25" t="s">
        <v>54</v>
      </c>
      <c r="H5" s="46"/>
      <c r="I5" s="25" t="s">
        <v>55</v>
      </c>
      <c r="J5" s="25" t="s">
        <v>56</v>
      </c>
      <c r="K5" s="25" t="s">
        <v>57</v>
      </c>
      <c r="L5" s="25" t="s">
        <v>58</v>
      </c>
      <c r="M5" s="27" t="s">
        <v>65</v>
      </c>
      <c r="N5" s="28" t="s">
        <v>67</v>
      </c>
      <c r="O5" s="25"/>
      <c r="P5" s="29" t="s">
        <v>69</v>
      </c>
      <c r="Q5" s="30"/>
      <c r="R5" s="31"/>
      <c r="S5" s="25" t="s">
        <v>62</v>
      </c>
      <c r="T5" s="32">
        <v>14.6</v>
      </c>
      <c r="U5" s="25" t="s">
        <v>63</v>
      </c>
      <c r="V5" s="33">
        <v>30.5</v>
      </c>
      <c r="W5" s="33">
        <v>25.4</v>
      </c>
      <c r="X5" s="33">
        <v>22.9</v>
      </c>
      <c r="Y5" s="34">
        <v>4.8</v>
      </c>
      <c r="Z5" s="34">
        <v>2</v>
      </c>
      <c r="AA5" s="35">
        <f t="shared" si="0"/>
        <v>0.01774063</v>
      </c>
      <c r="AB5" s="34">
        <v>56</v>
      </c>
      <c r="AC5" s="36">
        <f t="shared" si="1"/>
        <v>6313.1918088591</v>
      </c>
      <c r="AD5" s="37">
        <v>3500</v>
      </c>
      <c r="AE5" s="38">
        <f t="shared" si="2"/>
        <v>0.5543946875</v>
      </c>
      <c r="AF5" s="39" t="s">
        <v>64</v>
      </c>
      <c r="AG5" s="40">
        <v>0.247</v>
      </c>
      <c r="AH5" s="38">
        <f t="shared" si="3"/>
        <v>3.6062</v>
      </c>
      <c r="AI5" s="38">
        <f t="shared" si="4"/>
        <v>18.7605946875</v>
      </c>
      <c r="AJ5" s="41">
        <f>[3]Quote!$W$9</f>
        <v>0.01</v>
      </c>
      <c r="AK5" s="38">
        <f t="shared" si="5"/>
        <v>0.187</v>
      </c>
      <c r="AL5" s="41">
        <v>0</v>
      </c>
      <c r="AM5" s="38">
        <v>0</v>
      </c>
      <c r="AN5" s="41">
        <v>0</v>
      </c>
      <c r="AO5" s="38">
        <v>0</v>
      </c>
      <c r="AP5" s="41">
        <f>[2]Quote!$T$5</f>
        <v>0.03</v>
      </c>
      <c r="AQ5" s="38">
        <f t="shared" si="6"/>
        <v>0.438</v>
      </c>
      <c r="AR5" s="42"/>
      <c r="AS5" s="41">
        <f>[3]Quote!$V$9</f>
        <v>0.05</v>
      </c>
      <c r="AT5" s="38">
        <f t="shared" si="7"/>
        <v>0.935</v>
      </c>
      <c r="AU5" s="38">
        <f t="shared" si="8"/>
        <v>1.56</v>
      </c>
      <c r="AV5" s="38">
        <f t="shared" si="9"/>
        <v>16.16</v>
      </c>
      <c r="AW5" s="43">
        <f t="shared" si="10"/>
        <v>0.135828877005348</v>
      </c>
      <c r="AX5" s="44">
        <v>18.7</v>
      </c>
      <c r="AY5" s="45"/>
      <c r="AZ5" s="38"/>
      <c r="BA5" s="38"/>
    </row>
    <row r="6" s="2" customFormat="1" ht="26" spans="1:53">
      <c r="A6" s="24">
        <v>6</v>
      </c>
      <c r="B6" s="25"/>
      <c r="C6" s="25"/>
      <c r="D6" s="25"/>
      <c r="E6" s="25" t="s">
        <v>53</v>
      </c>
      <c r="F6" s="25"/>
      <c r="G6" s="25" t="s">
        <v>54</v>
      </c>
      <c r="H6" s="46"/>
      <c r="I6" s="25" t="s">
        <v>55</v>
      </c>
      <c r="J6" s="25" t="s">
        <v>56</v>
      </c>
      <c r="K6" s="25" t="s">
        <v>57</v>
      </c>
      <c r="L6" s="25" t="s">
        <v>58</v>
      </c>
      <c r="M6" s="27" t="s">
        <v>59</v>
      </c>
      <c r="N6" s="28" t="s">
        <v>70</v>
      </c>
      <c r="O6" s="25"/>
      <c r="P6" s="29" t="s">
        <v>71</v>
      </c>
      <c r="Q6" s="30"/>
      <c r="R6" s="31"/>
      <c r="S6" s="25" t="s">
        <v>62</v>
      </c>
      <c r="T6" s="32">
        <v>12.52</v>
      </c>
      <c r="U6" s="25" t="s">
        <v>63</v>
      </c>
      <c r="V6" s="33">
        <v>30.5</v>
      </c>
      <c r="W6" s="33">
        <v>25.4</v>
      </c>
      <c r="X6" s="33">
        <v>20.3</v>
      </c>
      <c r="Y6" s="34">
        <v>4.4</v>
      </c>
      <c r="Z6" s="34">
        <v>2</v>
      </c>
      <c r="AA6" s="35">
        <f t="shared" si="0"/>
        <v>0.01572641</v>
      </c>
      <c r="AB6" s="34">
        <v>56</v>
      </c>
      <c r="AC6" s="36">
        <f t="shared" si="1"/>
        <v>7121.77795186568</v>
      </c>
      <c r="AD6" s="37">
        <v>3500</v>
      </c>
      <c r="AE6" s="38">
        <f t="shared" si="2"/>
        <v>0.4914503125</v>
      </c>
      <c r="AF6" s="39" t="s">
        <v>64</v>
      </c>
      <c r="AG6" s="40">
        <v>0.247</v>
      </c>
      <c r="AH6" s="38">
        <f t="shared" si="3"/>
        <v>3.09244</v>
      </c>
      <c r="AI6" s="38">
        <f t="shared" si="4"/>
        <v>16.1038903125</v>
      </c>
      <c r="AJ6" s="41">
        <f>[3]Quote!$W$9</f>
        <v>0.01</v>
      </c>
      <c r="AK6" s="38">
        <f t="shared" si="5"/>
        <v>0.1605</v>
      </c>
      <c r="AL6" s="41">
        <v>0</v>
      </c>
      <c r="AM6" s="38">
        <v>0</v>
      </c>
      <c r="AN6" s="41">
        <v>0</v>
      </c>
      <c r="AO6" s="38">
        <v>0</v>
      </c>
      <c r="AP6" s="41">
        <f>[2]Quote!$T$5</f>
        <v>0.03</v>
      </c>
      <c r="AQ6" s="38">
        <f t="shared" si="6"/>
        <v>0.3756</v>
      </c>
      <c r="AR6" s="42"/>
      <c r="AS6" s="41">
        <f>[3]Quote!$V$9</f>
        <v>0.05</v>
      </c>
      <c r="AT6" s="38">
        <f t="shared" si="7"/>
        <v>0.8025</v>
      </c>
      <c r="AU6" s="38">
        <f t="shared" si="8"/>
        <v>1.3386</v>
      </c>
      <c r="AV6" s="38">
        <f t="shared" si="9"/>
        <v>13.8586</v>
      </c>
      <c r="AW6" s="43">
        <f t="shared" si="10"/>
        <v>0.136535825545171</v>
      </c>
      <c r="AX6" s="44">
        <v>16.05</v>
      </c>
      <c r="AY6" s="45"/>
      <c r="AZ6" s="38"/>
      <c r="BA6" s="38"/>
    </row>
    <row r="7" s="2" customFormat="1" ht="39" spans="1:53">
      <c r="A7" s="24">
        <v>7</v>
      </c>
      <c r="B7" s="25"/>
      <c r="C7" s="25"/>
      <c r="D7" s="25"/>
      <c r="E7" s="25" t="s">
        <v>53</v>
      </c>
      <c r="F7" s="25"/>
      <c r="G7" s="25" t="s">
        <v>54</v>
      </c>
      <c r="H7" s="46"/>
      <c r="I7" s="25" t="s">
        <v>55</v>
      </c>
      <c r="J7" s="25" t="s">
        <v>56</v>
      </c>
      <c r="K7" s="25" t="s">
        <v>57</v>
      </c>
      <c r="L7" s="25" t="s">
        <v>58</v>
      </c>
      <c r="M7" s="27" t="s">
        <v>65</v>
      </c>
      <c r="N7" s="28" t="s">
        <v>70</v>
      </c>
      <c r="O7" s="25"/>
      <c r="P7" s="29" t="s">
        <v>72</v>
      </c>
      <c r="Q7" s="30"/>
      <c r="R7" s="31"/>
      <c r="S7" s="25" t="s">
        <v>62</v>
      </c>
      <c r="T7" s="32">
        <v>14.6</v>
      </c>
      <c r="U7" s="25" t="s">
        <v>63</v>
      </c>
      <c r="V7" s="33">
        <v>30.5</v>
      </c>
      <c r="W7" s="33">
        <v>25.4</v>
      </c>
      <c r="X7" s="33">
        <v>22.9</v>
      </c>
      <c r="Y7" s="34">
        <v>4.8</v>
      </c>
      <c r="Z7" s="34">
        <v>2</v>
      </c>
      <c r="AA7" s="35">
        <f t="shared" si="0"/>
        <v>0.01774063</v>
      </c>
      <c r="AB7" s="34">
        <v>56</v>
      </c>
      <c r="AC7" s="36">
        <f t="shared" si="1"/>
        <v>6313.1918088591</v>
      </c>
      <c r="AD7" s="37">
        <v>3500</v>
      </c>
      <c r="AE7" s="38">
        <f t="shared" si="2"/>
        <v>0.5543946875</v>
      </c>
      <c r="AF7" s="39" t="s">
        <v>64</v>
      </c>
      <c r="AG7" s="40">
        <v>0.247</v>
      </c>
      <c r="AH7" s="38">
        <f t="shared" si="3"/>
        <v>3.6062</v>
      </c>
      <c r="AI7" s="38">
        <f t="shared" si="4"/>
        <v>18.7605946875</v>
      </c>
      <c r="AJ7" s="41">
        <f>[3]Quote!$W$9</f>
        <v>0.01</v>
      </c>
      <c r="AK7" s="38">
        <f t="shared" si="5"/>
        <v>0.187</v>
      </c>
      <c r="AL7" s="41">
        <v>0</v>
      </c>
      <c r="AM7" s="38">
        <v>0</v>
      </c>
      <c r="AN7" s="41">
        <v>0</v>
      </c>
      <c r="AO7" s="38">
        <v>0</v>
      </c>
      <c r="AP7" s="41">
        <f>[2]Quote!$T$5</f>
        <v>0.03</v>
      </c>
      <c r="AQ7" s="38">
        <f t="shared" si="6"/>
        <v>0.438</v>
      </c>
      <c r="AR7" s="42"/>
      <c r="AS7" s="41">
        <f>[3]Quote!$V$9</f>
        <v>0.05</v>
      </c>
      <c r="AT7" s="38">
        <f t="shared" si="7"/>
        <v>0.935</v>
      </c>
      <c r="AU7" s="38">
        <f t="shared" si="8"/>
        <v>1.56</v>
      </c>
      <c r="AV7" s="38">
        <f t="shared" si="9"/>
        <v>16.16</v>
      </c>
      <c r="AW7" s="43">
        <f t="shared" si="10"/>
        <v>0.135828877005348</v>
      </c>
      <c r="AX7" s="44">
        <v>18.7</v>
      </c>
      <c r="AY7" s="45"/>
      <c r="AZ7" s="38"/>
      <c r="BA7" s="38"/>
    </row>
    <row r="8" s="1" customFormat="1" ht="15" customHeight="1" spans="1:53">
      <c r="A8" s="24">
        <v>8</v>
      </c>
      <c r="B8" s="47"/>
      <c r="C8" s="25"/>
      <c r="D8" s="47"/>
      <c r="E8" s="25" t="s">
        <v>53</v>
      </c>
      <c r="F8" s="25"/>
      <c r="G8" s="25" t="s">
        <v>54</v>
      </c>
      <c r="H8" s="46"/>
      <c r="I8" s="25" t="s">
        <v>55</v>
      </c>
      <c r="J8" s="25" t="s">
        <v>56</v>
      </c>
      <c r="K8" s="25" t="s">
        <v>57</v>
      </c>
      <c r="L8" s="25" t="s">
        <v>58</v>
      </c>
      <c r="M8" s="27" t="s">
        <v>59</v>
      </c>
      <c r="N8" s="28" t="s">
        <v>73</v>
      </c>
      <c r="O8" s="25"/>
      <c r="P8" s="29" t="s">
        <v>74</v>
      </c>
      <c r="Q8" s="30"/>
      <c r="R8" s="31"/>
      <c r="S8" s="25" t="s">
        <v>62</v>
      </c>
      <c r="T8" s="32">
        <v>12.52</v>
      </c>
      <c r="U8" s="25" t="s">
        <v>63</v>
      </c>
      <c r="V8" s="33">
        <v>30.5</v>
      </c>
      <c r="W8" s="33">
        <v>25.4</v>
      </c>
      <c r="X8" s="33">
        <v>20.3</v>
      </c>
      <c r="Y8" s="34">
        <v>4.4</v>
      </c>
      <c r="Z8" s="34">
        <v>2</v>
      </c>
      <c r="AA8" s="35">
        <f t="shared" si="0"/>
        <v>0.01572641</v>
      </c>
      <c r="AB8" s="34">
        <v>56</v>
      </c>
      <c r="AC8" s="36">
        <f t="shared" si="1"/>
        <v>7121.77795186568</v>
      </c>
      <c r="AD8" s="37">
        <v>3500</v>
      </c>
      <c r="AE8" s="38">
        <f t="shared" si="2"/>
        <v>0.4914503125</v>
      </c>
      <c r="AF8" s="39" t="s">
        <v>64</v>
      </c>
      <c r="AG8" s="40">
        <v>0.247</v>
      </c>
      <c r="AH8" s="38">
        <f t="shared" si="3"/>
        <v>3.09244</v>
      </c>
      <c r="AI8" s="38">
        <f t="shared" si="4"/>
        <v>16.1038903125</v>
      </c>
      <c r="AJ8" s="41">
        <f>[3]Quote!$W$9</f>
        <v>0.01</v>
      </c>
      <c r="AK8" s="38">
        <f t="shared" si="5"/>
        <v>0.1605</v>
      </c>
      <c r="AL8" s="41">
        <v>0</v>
      </c>
      <c r="AM8" s="48">
        <v>0</v>
      </c>
      <c r="AN8" s="41">
        <v>0</v>
      </c>
      <c r="AO8" s="38">
        <v>0</v>
      </c>
      <c r="AP8" s="41">
        <f>[2]Quote!$T$5</f>
        <v>0.03</v>
      </c>
      <c r="AQ8" s="38">
        <f t="shared" si="6"/>
        <v>0.3756</v>
      </c>
      <c r="AR8" s="42"/>
      <c r="AS8" s="41">
        <f>[3]Quote!$V$9</f>
        <v>0.05</v>
      </c>
      <c r="AT8" s="38">
        <f t="shared" si="7"/>
        <v>0.8025</v>
      </c>
      <c r="AU8" s="38">
        <f t="shared" si="8"/>
        <v>1.3386</v>
      </c>
      <c r="AV8" s="38">
        <f t="shared" si="9"/>
        <v>13.8586</v>
      </c>
      <c r="AW8" s="43">
        <f t="shared" si="10"/>
        <v>0.136535825545171</v>
      </c>
      <c r="AX8" s="44">
        <v>16.05</v>
      </c>
      <c r="AY8" s="49"/>
      <c r="AZ8" s="38"/>
      <c r="BA8" s="38"/>
    </row>
    <row r="9" s="1" customFormat="1" ht="15" customHeight="1" spans="1:53">
      <c r="A9" s="24">
        <v>9</v>
      </c>
      <c r="B9" s="47"/>
      <c r="C9" s="25"/>
      <c r="D9" s="47"/>
      <c r="E9" s="25" t="s">
        <v>53</v>
      </c>
      <c r="F9" s="25"/>
      <c r="G9" s="25" t="s">
        <v>54</v>
      </c>
      <c r="H9" s="46"/>
      <c r="I9" s="25" t="s">
        <v>55</v>
      </c>
      <c r="J9" s="25" t="s">
        <v>56</v>
      </c>
      <c r="K9" s="25" t="s">
        <v>57</v>
      </c>
      <c r="L9" s="25" t="s">
        <v>58</v>
      </c>
      <c r="M9" s="27" t="s">
        <v>65</v>
      </c>
      <c r="N9" s="28" t="s">
        <v>73</v>
      </c>
      <c r="O9" s="25"/>
      <c r="P9" s="29" t="s">
        <v>75</v>
      </c>
      <c r="Q9" s="30"/>
      <c r="R9" s="50"/>
      <c r="S9" s="25" t="s">
        <v>62</v>
      </c>
      <c r="T9" s="32">
        <v>14.6</v>
      </c>
      <c r="U9" s="25" t="s">
        <v>63</v>
      </c>
      <c r="V9" s="33">
        <v>30.5</v>
      </c>
      <c r="W9" s="33">
        <v>25.4</v>
      </c>
      <c r="X9" s="33">
        <v>22.9</v>
      </c>
      <c r="Y9" s="34">
        <v>4.8</v>
      </c>
      <c r="Z9" s="34">
        <v>2</v>
      </c>
      <c r="AA9" s="35">
        <f t="shared" si="0"/>
        <v>0.01774063</v>
      </c>
      <c r="AB9" s="34">
        <v>56</v>
      </c>
      <c r="AC9" s="36">
        <f t="shared" si="1"/>
        <v>6313.1918088591</v>
      </c>
      <c r="AD9" s="37">
        <v>3500</v>
      </c>
      <c r="AE9" s="38">
        <f t="shared" si="2"/>
        <v>0.5543946875</v>
      </c>
      <c r="AF9" s="39" t="s">
        <v>64</v>
      </c>
      <c r="AG9" s="40">
        <v>0.247</v>
      </c>
      <c r="AH9" s="38">
        <f t="shared" si="3"/>
        <v>3.6062</v>
      </c>
      <c r="AI9" s="38">
        <f t="shared" si="4"/>
        <v>18.7605946875</v>
      </c>
      <c r="AJ9" s="41">
        <f>[3]Quote!$W$9</f>
        <v>0.01</v>
      </c>
      <c r="AK9" s="38">
        <f t="shared" si="5"/>
        <v>0.187</v>
      </c>
      <c r="AL9" s="41">
        <v>0</v>
      </c>
      <c r="AM9" s="48">
        <v>0</v>
      </c>
      <c r="AN9" s="41">
        <v>0</v>
      </c>
      <c r="AO9" s="38">
        <v>0</v>
      </c>
      <c r="AP9" s="41">
        <f>[2]Quote!$T$5</f>
        <v>0.03</v>
      </c>
      <c r="AQ9" s="38">
        <f t="shared" si="6"/>
        <v>0.438</v>
      </c>
      <c r="AR9" s="42"/>
      <c r="AS9" s="41">
        <f>[3]Quote!$V$9</f>
        <v>0.05</v>
      </c>
      <c r="AT9" s="38">
        <f t="shared" si="7"/>
        <v>0.935</v>
      </c>
      <c r="AU9" s="38">
        <f t="shared" si="8"/>
        <v>1.56</v>
      </c>
      <c r="AV9" s="38">
        <f t="shared" si="9"/>
        <v>16.16</v>
      </c>
      <c r="AW9" s="43">
        <f t="shared" si="10"/>
        <v>0.135828877005348</v>
      </c>
      <c r="AX9" s="44">
        <v>18.7</v>
      </c>
      <c r="AY9" s="49"/>
      <c r="AZ9" s="38"/>
      <c r="BA9" s="38"/>
    </row>
  </sheetData>
  <protectedRanges>
    <protectedRange sqref="AY6:AY9 N2:O9 Q2:U9 AA2:AC9 AH2:AW9 AE2:AE9 A2:K9" name="Range1"/>
    <protectedRange sqref="Y2:Z9" name="Range1_2"/>
    <protectedRange sqref="AD2:AD9" name="Range1_3"/>
    <protectedRange sqref="AF2:AG9" name="Range1_4"/>
    <protectedRange sqref="AY2:AY5" name="Range1_6"/>
    <protectedRange sqref="L2:L9" name="Range1_1"/>
    <protectedRange sqref="P2" name="Range1_1_1"/>
    <protectedRange sqref="V2:X3" name="Range1_2_1"/>
  </protectedRanges>
  <conditionalFormatting sqref="AM1:AO1">
    <cfRule type="cellIs" dxfId="0" priority="2" stopIfTrue="1" operator="equal">
      <formula>"."</formula>
    </cfRule>
  </conditionalFormatting>
  <conditionalFormatting sqref="AM2:AO2">
    <cfRule type="cellIs" dxfId="0" priority="1" stopIfTrue="1" operator="equal">
      <formula>"."</formula>
    </cfRule>
  </conditionalFormatting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1_1" rangeCreator="" othersAccessPermission="edit"/>
    <arrUserId title="Range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2026-01-04T08:01:00Z</dcterms:created>
  <dcterms:modified xsi:type="dcterms:W3CDTF">2026-02-11T03:23:20Z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0C5C851A33FA488091CF18BDB98866B7_12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