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BB2" i="1" l="1"/>
  <c r="BB3" i="1"/>
  <c r="BB4" i="1"/>
  <c r="AJ3" i="1"/>
  <c r="AJ4" i="1"/>
  <c r="BC4" i="1" s="1"/>
  <c r="AI2" i="1"/>
  <c r="AJ2" i="1" s="1"/>
  <c r="BC2" i="1" s="1"/>
  <c r="AI3" i="1"/>
  <c r="AI4" i="1"/>
  <c r="BC3" i="1" l="1"/>
  <c r="BD3" i="1" s="1"/>
  <c r="BI2" i="1"/>
  <c r="BD2" i="1"/>
  <c r="BI4" i="1"/>
  <c r="BD4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<sst xmlns="http://schemas.openxmlformats.org/spreadsheetml/2006/main" count="107" uniqueCount="85">
  <si>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</si>
  <si>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</si>
  <si>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</si>
  <si>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</si>
  <si>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</si>
  <si>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</si>
  <si>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</si>
  <si>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</si>
  <si>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</si>
  <si>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</si>
  <si>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</si>
  <si>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</si>
  <si>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</si>
  <si>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</si>
  <si>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</si>
  <si>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</si>
  <si>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</si>
  <si>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</si>
  <si>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</si>
  <si>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</si>
  <si>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</si>
  <si>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</si>
  <si>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</si>
  <si>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</si>
  <si>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</si>
  <si>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</si>
  <si>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</si>
  <si>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</si>
  <si>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</si>
  <si>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</si>
  <si>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</si>
  <si>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</si>
  <si>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</si>
  <si>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Material-Short</t>
  </si>
  <si>
    <t>LDP Cost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</si>
  <si>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</si>
  <si>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</si>
  <si>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</si>
  <si>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</si>
  <si>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</si>
  <si>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</si>
  <si>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</si>
  <si>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</si>
  <si>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</si>
  <si>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</si>
  <si>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</si>
  <si>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</si>
  <si>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</si>
  <si>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</si>
  <si>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</si>
  <si>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Retail Markup %</t>
  </si>
  <si>
    <t>VIN/Art No.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</si>
  <si>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</si>
  <si>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</si>
  <si>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</si>
  <si>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</si>
  <si>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</si>
  <si>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</si>
  <si>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</si>
  <si>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LDP Cost with Load $</t>
  </si>
  <si>
    <t>JLA POE Price Quote (Value)</t>
  </si>
  <si>
    <t>Total Quantity</t>
  </si>
  <si>
    <t>Total Cost</t>
  </si>
  <si>
    <t>Total Sales</t>
  </si>
  <si>
    <t>royalty</t>
  </si>
  <si>
    <t>Solid</t>
    <phoneticPr fontId="3" type="noConversion"/>
  </si>
  <si>
    <t>Beautyrest</t>
  </si>
  <si>
    <t>Beautyrest 5.5%</t>
  </si>
  <si>
    <t>COMFORTER (SET)</t>
  </si>
  <si>
    <t>Solid Prewashed</t>
    <phoneticPr fontId="3" type="noConversion"/>
  </si>
  <si>
    <t>Beautyrest Solid Prewashed Comforter</t>
    <phoneticPr fontId="3" type="noConversion"/>
  </si>
  <si>
    <t>BR Sld Prewash Cmf</t>
    <phoneticPr fontId="3" type="noConversion"/>
  </si>
  <si>
    <t>90gsm Solid prewashed MF  + 8oz/y2 fill +  12" BOX quilted,  knife edge  Packaging: Wire Rim Bag + Insert</t>
    <phoneticPr fontId="3" type="noConversion"/>
  </si>
  <si>
    <t>100% polyester overall; with woven microfiber on the top</t>
  </si>
  <si>
    <t>9404.40.9022</t>
  </si>
  <si>
    <t>Solid Prewashed</t>
    <phoneticPr fontId="3" type="noConversion"/>
  </si>
  <si>
    <t>Beautyrest Solid Prewashed Comforter</t>
    <phoneticPr fontId="3" type="noConversion"/>
  </si>
  <si>
    <t>BR Sld Prewash Cmf</t>
    <phoneticPr fontId="3" type="noConversion"/>
  </si>
  <si>
    <t>90gsm Solid prewashed MF  + 8oz/y2 fill +  12" BOX quilted,  knife edge  Packaging: Wire Rim Bag + Insert</t>
    <phoneticPr fontId="3" type="noConversion"/>
  </si>
  <si>
    <t>BR10-5393</t>
    <phoneticPr fontId="11" type="noConversion"/>
  </si>
  <si>
    <t>BR10-5394</t>
  </si>
  <si>
    <t>BR10-5395</t>
  </si>
  <si>
    <r>
      <t>63</t>
    </r>
    <r>
      <rPr>
        <sz val="11"/>
        <rFont val="Calibri"/>
        <family val="2"/>
      </rPr>
      <t>x</t>
    </r>
    <r>
      <rPr>
        <sz val="11"/>
        <rFont val="Calibri"/>
      </rPr>
      <t>86"</t>
    </r>
    <phoneticPr fontId="3" type="noConversion"/>
  </si>
  <si>
    <t>86x86"</t>
    <phoneticPr fontId="3" type="noConversion"/>
  </si>
  <si>
    <t>102x86"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</si>
</sst>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3" applyFont="1" applyBorder="1" applyAlignment="1">
      <alignment wrapText="1"/>
    </xf>
    <xf numFmtId="0" fontId="0" fillId="2" borderId="1" xfId="0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8" borderId="1" xfId="13" applyNumberFormat="1" applyFon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9" borderId="1" xfId="0" applyNumberFormat="1" applyFill="1" applyBorder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81" fontId="10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CBCF%20Serta%20Ultra%20Soft%20Sld%20Mpad%20POE%20commit%202%2002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BR%20Cooling%20Knit%20Mpad%20POE%20commit%202%2002%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BR%20Sld%20Prewash%20DA%20Cmf%20POE%20commit%202%2002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CF PO June26"/>
      <sheetName val="ValueSelection"/>
      <sheetName val="Data"/>
    </sheetNames>
    <sheetDataSet>
      <sheetData sheetId="0"/>
      <sheetData sheetId="1"/>
      <sheetData sheetId="2">
        <row r="82">
          <cell r="B82">
            <v>41.4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CF PO June26"/>
      <sheetName val="ValueSelection"/>
      <sheetName val="Data"/>
    </sheetNames>
    <sheetDataSet>
      <sheetData sheetId="0" refreshError="1"/>
      <sheetData sheetId="1" refreshError="1"/>
      <sheetData sheetId="2">
        <row r="82">
          <cell r="B82">
            <v>46.09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-CCD "/>
      <sheetName val="BCF PO June26"/>
      <sheetName val="ValueSelection"/>
      <sheetName val="Data"/>
    </sheetNames>
    <sheetDataSet>
      <sheetData sheetId="0"/>
      <sheetData sheetId="1"/>
      <sheetData sheetId="2">
        <row r="75">
          <cell r="B75">
            <v>6.71</v>
          </cell>
          <cell r="C75">
            <v>8.0399999999999991</v>
          </cell>
          <cell r="D75">
            <v>9.11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topLeftCell="H1" workbookViewId="0">
      <selection activeCell="K7" sqref="K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29" customFormat="1" ht="68.099999999999994" customHeight="1" x14ac:dyDescent="0.25">
      <c r="A1" s="8" t="s">
        <v>9</v>
      </c>
      <c r="B1" s="8" t="s">
        <v>10</v>
      </c>
      <c r="C1" s="9" t="s">
        <v>51</v>
      </c>
      <c r="D1" s="10" t="s">
        <v>3</v>
      </c>
      <c r="E1" s="10" t="s">
        <v>2</v>
      </c>
      <c r="F1" s="11" t="s">
        <v>4</v>
      </c>
      <c r="G1" s="9" t="s">
        <v>8</v>
      </c>
      <c r="H1" s="12" t="s">
        <v>11</v>
      </c>
      <c r="I1" s="2" t="s">
        <v>1</v>
      </c>
      <c r="J1" s="12" t="s">
        <v>52</v>
      </c>
      <c r="K1" s="2" t="s">
        <v>33</v>
      </c>
      <c r="L1" s="12" t="s">
        <v>53</v>
      </c>
      <c r="M1" s="12" t="s">
        <v>5</v>
      </c>
      <c r="N1" s="9" t="s">
        <v>54</v>
      </c>
      <c r="O1" s="9" t="s">
        <v>0</v>
      </c>
      <c r="P1" s="9" t="s">
        <v>12</v>
      </c>
      <c r="Q1" s="2" t="s">
        <v>13</v>
      </c>
      <c r="R1" s="13" t="s">
        <v>55</v>
      </c>
      <c r="S1" s="14" t="s">
        <v>56</v>
      </c>
      <c r="T1" s="3" t="s">
        <v>57</v>
      </c>
      <c r="U1" s="15" t="s">
        <v>58</v>
      </c>
      <c r="V1" s="16" t="s">
        <v>14</v>
      </c>
      <c r="W1" s="17" t="s">
        <v>6</v>
      </c>
      <c r="X1" s="18" t="s">
        <v>15</v>
      </c>
      <c r="Y1" s="18" t="s">
        <v>16</v>
      </c>
      <c r="Z1" s="18" t="s">
        <v>17</v>
      </c>
      <c r="AA1" s="19" t="s">
        <v>18</v>
      </c>
      <c r="AB1" s="20" t="s">
        <v>19</v>
      </c>
      <c r="AC1" s="4" t="s">
        <v>20</v>
      </c>
      <c r="AD1" s="5" t="s">
        <v>21</v>
      </c>
      <c r="AE1" s="8" t="s">
        <v>22</v>
      </c>
      <c r="AF1" s="6" t="s">
        <v>23</v>
      </c>
      <c r="AG1" s="8" t="s">
        <v>24</v>
      </c>
      <c r="AH1" s="21" t="s">
        <v>25</v>
      </c>
      <c r="AI1" s="7" t="s">
        <v>26</v>
      </c>
      <c r="AJ1" s="6" t="s">
        <v>34</v>
      </c>
      <c r="AK1" s="21" t="s">
        <v>27</v>
      </c>
      <c r="AL1" s="6" t="s">
        <v>28</v>
      </c>
      <c r="AM1" s="21" t="s">
        <v>35</v>
      </c>
      <c r="AN1" s="6" t="s">
        <v>36</v>
      </c>
      <c r="AO1" s="21" t="s">
        <v>39</v>
      </c>
      <c r="AP1" s="6" t="s">
        <v>40</v>
      </c>
      <c r="AQ1" s="22" t="s">
        <v>37</v>
      </c>
      <c r="AR1" s="6" t="s">
        <v>38</v>
      </c>
      <c r="AS1" s="17" t="s">
        <v>29</v>
      </c>
      <c r="AT1" s="21" t="s">
        <v>30</v>
      </c>
      <c r="AU1" s="6" t="s">
        <v>31</v>
      </c>
      <c r="AV1" s="8" t="s">
        <v>41</v>
      </c>
      <c r="AW1" s="21" t="s">
        <v>42</v>
      </c>
      <c r="AX1" s="6" t="s">
        <v>43</v>
      </c>
      <c r="AY1" s="8" t="s">
        <v>44</v>
      </c>
      <c r="AZ1" s="21" t="s">
        <v>45</v>
      </c>
      <c r="BA1" s="6" t="s">
        <v>46</v>
      </c>
      <c r="BB1" s="6" t="s">
        <v>47</v>
      </c>
      <c r="BC1" s="23" t="s">
        <v>59</v>
      </c>
      <c r="BD1" s="24" t="s">
        <v>48</v>
      </c>
      <c r="BE1" s="25" t="s">
        <v>60</v>
      </c>
      <c r="BF1" s="26" t="s">
        <v>49</v>
      </c>
      <c r="BG1" s="27" t="s">
        <v>50</v>
      </c>
      <c r="BH1" s="8" t="s">
        <v>61</v>
      </c>
      <c r="BI1" s="28" t="s">
        <v>62</v>
      </c>
      <c r="BJ1" s="28" t="s">
        <v>63</v>
      </c>
    </row>
    <row r="2" spans="1:62" s="29" customFormat="1" ht="78" customHeight="1" x14ac:dyDescent="0.25">
      <c r="A2" s="30">
        <v>1</v>
      </c>
      <c r="B2" s="31"/>
      <c r="C2" s="31"/>
      <c r="D2" s="31" t="s">
        <v>66</v>
      </c>
      <c r="E2" s="31" t="s">
        <v>67</v>
      </c>
      <c r="F2" s="31" t="s">
        <v>68</v>
      </c>
      <c r="G2" s="32" t="s">
        <v>69</v>
      </c>
      <c r="H2" s="32" t="s">
        <v>70</v>
      </c>
      <c r="I2" s="32" t="s">
        <v>71</v>
      </c>
      <c r="J2" s="32" t="s">
        <v>72</v>
      </c>
      <c r="K2" s="34" t="s">
        <v>73</v>
      </c>
      <c r="L2" s="32" t="s">
        <v>82</v>
      </c>
      <c r="M2" s="32" t="s">
        <v>65</v>
      </c>
      <c r="N2" s="31"/>
      <c r="O2" s="52" t="s">
        <v>79</v>
      </c>
      <c r="P2" s="35"/>
      <c r="Q2" s="31" t="s">
        <v>32</v>
      </c>
      <c r="R2" s="36"/>
      <c r="S2" s="37">
        <v>7.95</v>
      </c>
      <c r="T2" s="38"/>
      <c r="U2" s="39">
        <f>'[3]HZ-CCD '!B75</f>
        <v>6.71</v>
      </c>
      <c r="V2" s="40">
        <v>6</v>
      </c>
      <c r="W2" s="33" t="s">
        <v>7</v>
      </c>
      <c r="X2" s="41">
        <v>53</v>
      </c>
      <c r="Y2" s="41">
        <v>53</v>
      </c>
      <c r="Z2" s="41">
        <v>28</v>
      </c>
      <c r="AA2" s="37"/>
      <c r="AB2" s="42">
        <v>2</v>
      </c>
      <c r="AC2" s="43">
        <f>IF(X2="","",X2*Y2*Z2/1000000)</f>
        <v>7.8652E-2</v>
      </c>
      <c r="AD2" s="44">
        <f>IF(AB2="","",65/AC2*AB2)</f>
        <v>1652.8505314550171</v>
      </c>
      <c r="AE2" s="32">
        <v>3300</v>
      </c>
      <c r="AF2" s="45">
        <f>IF(ISERROR(AE2/AD2),"",AE2/AD2)</f>
        <v>1.9965507692307691</v>
      </c>
      <c r="AG2" s="31" t="s">
        <v>74</v>
      </c>
      <c r="AH2" s="46">
        <f>12.8%+20%</f>
        <v>0.32800000000000001</v>
      </c>
      <c r="AI2" s="45">
        <f>IF(ISERROR(U2*AH2),"",U2*AH2)</f>
        <v>2.2008800000000002</v>
      </c>
      <c r="AJ2" s="45">
        <f t="shared" ref="AJ2:AJ4" si="0">IF(ISERROR(U2+AF2+AI2),"",U2+AF2+AI2)</f>
        <v>10.907430769230769</v>
      </c>
      <c r="AK2" s="47">
        <v>0.01</v>
      </c>
      <c r="AL2" s="45">
        <f t="shared" ref="AL2:AL4" si="1">IF(ISERROR(BE2*AK2),"",BE2*AK2)</f>
        <v>0.1371</v>
      </c>
      <c r="AM2" s="47"/>
      <c r="AN2" s="45">
        <f t="shared" ref="AN2:AN4" si="2">IF(ISERROR(BE2*AM2),"",BE2*AM2)</f>
        <v>0</v>
      </c>
      <c r="AO2" s="47"/>
      <c r="AP2" s="45">
        <f t="shared" ref="AP2:AP4" si="3">IF(ISERROR(BE2*AO2),"",BE2*AO2)</f>
        <v>0</v>
      </c>
      <c r="AQ2" s="47"/>
      <c r="AR2" s="45">
        <f>IF(ISERROR(BE2*AQ2),"",BE2*AQ2)</f>
        <v>0</v>
      </c>
      <c r="AS2" s="31" t="s">
        <v>64</v>
      </c>
      <c r="AT2" s="48">
        <v>5.5E-2</v>
      </c>
      <c r="AU2" s="45">
        <f t="shared" ref="AU2:AU4" si="4">IF(ISERROR(BE2*AT2),"",BE2*AT2)</f>
        <v>0.75405</v>
      </c>
      <c r="AV2" s="45"/>
      <c r="AW2" s="47"/>
      <c r="AX2" s="45">
        <f>IF(ISERROR(BE2*AW2),"",BE2*AW2)</f>
        <v>0</v>
      </c>
      <c r="AY2" s="45"/>
      <c r="AZ2" s="47"/>
      <c r="BA2" s="45">
        <f>IF(ISERROR(BE2*AZ2),"",BE2*AZ2)</f>
        <v>0</v>
      </c>
      <c r="BB2" s="45">
        <f t="shared" ref="BB2:BB4" si="5">IF(ISERROR(AL2+AN2+AP2+AU2),"",AL2+AN2+AP2+AU2)</f>
        <v>0.89115</v>
      </c>
      <c r="BC2" s="45">
        <f t="shared" ref="BC2:BC4" si="6">IF(ISERROR(AJ2+BB2),"",AJ2+BB2)</f>
        <v>11.798580769230769</v>
      </c>
      <c r="BD2" s="49">
        <f t="shared" ref="BD2:BD4" si="7">IF(ISERROR((BE2-BC2)/BE2),"",(BE2-BC2)/BE2)</f>
        <v>0.13941788699994395</v>
      </c>
      <c r="BE2" s="50">
        <v>13.71</v>
      </c>
      <c r="BF2" s="40">
        <v>26.99</v>
      </c>
      <c r="BG2" s="49">
        <f>IF(ISERROR((BF2-BE2)/BF2),"",(BF2-BE2)/BF2)</f>
        <v>0.49203408669877724</v>
      </c>
      <c r="BH2" s="51">
        <v>0</v>
      </c>
      <c r="BI2" s="45">
        <f>IF(ISERROR(BC2*BH2),"",BC2*BH2)</f>
        <v>0</v>
      </c>
      <c r="BJ2" s="45">
        <f>IF(ISERROR(BE2*BH2),"",BE2*BH2)</f>
        <v>0</v>
      </c>
    </row>
    <row r="3" spans="1:62" s="29" customFormat="1" ht="78" customHeight="1" x14ac:dyDescent="0.25">
      <c r="A3" s="30">
        <v>2</v>
      </c>
      <c r="B3" s="31"/>
      <c r="C3" s="31"/>
      <c r="D3" s="31" t="s">
        <v>66</v>
      </c>
      <c r="E3" s="31" t="s">
        <v>67</v>
      </c>
      <c r="F3" s="31" t="s">
        <v>68</v>
      </c>
      <c r="G3" s="32" t="s">
        <v>75</v>
      </c>
      <c r="H3" s="32" t="s">
        <v>76</v>
      </c>
      <c r="I3" s="32" t="s">
        <v>77</v>
      </c>
      <c r="J3" s="32" t="s">
        <v>78</v>
      </c>
      <c r="K3" s="34" t="s">
        <v>73</v>
      </c>
      <c r="L3" s="32" t="s">
        <v>83</v>
      </c>
      <c r="M3" s="32" t="s">
        <v>65</v>
      </c>
      <c r="N3" s="31"/>
      <c r="O3" s="52" t="s">
        <v>80</v>
      </c>
      <c r="P3" s="35"/>
      <c r="Q3" s="31" t="s">
        <v>32</v>
      </c>
      <c r="R3" s="36"/>
      <c r="S3" s="37">
        <v>7.95</v>
      </c>
      <c r="T3" s="38"/>
      <c r="U3" s="39">
        <f>'[3]HZ-CCD '!C75</f>
        <v>8.0399999999999991</v>
      </c>
      <c r="V3" s="40">
        <v>7.2</v>
      </c>
      <c r="W3" s="33" t="s">
        <v>7</v>
      </c>
      <c r="X3" s="41">
        <v>53</v>
      </c>
      <c r="Y3" s="41">
        <v>53</v>
      </c>
      <c r="Z3" s="41">
        <v>34</v>
      </c>
      <c r="AA3" s="37"/>
      <c r="AB3" s="51">
        <v>2</v>
      </c>
      <c r="AC3" s="43">
        <f t="shared" ref="AC3:AC4" si="8">IF(X3="","",X3*Y3*Z3/1000000)</f>
        <v>9.5505999999999994E-2</v>
      </c>
      <c r="AD3" s="44">
        <f t="shared" ref="AD3:AD4" si="9">IF(AB3="","",65/AC3*AB3)</f>
        <v>1361.1710259041317</v>
      </c>
      <c r="AE3" s="32">
        <v>3300</v>
      </c>
      <c r="AF3" s="45">
        <f t="shared" ref="AF3:AF4" si="10">IF(ISERROR(AE3/AD3),"",AE3/AD3)</f>
        <v>2.424383076923077</v>
      </c>
      <c r="AG3" s="31" t="s">
        <v>74</v>
      </c>
      <c r="AH3" s="46">
        <f t="shared" ref="AH3:AH4" si="11">12.8%+20%</f>
        <v>0.32800000000000001</v>
      </c>
      <c r="AI3" s="45">
        <f>IF(ISERROR(U3*AH3),"",U3*AH3)</f>
        <v>2.6371199999999999</v>
      </c>
      <c r="AJ3" s="45">
        <f t="shared" si="0"/>
        <v>13.101503076923075</v>
      </c>
      <c r="AK3" s="47">
        <v>0.01</v>
      </c>
      <c r="AL3" s="45">
        <f t="shared" si="1"/>
        <v>0.15670000000000001</v>
      </c>
      <c r="AM3" s="47"/>
      <c r="AN3" s="45">
        <f t="shared" si="2"/>
        <v>0</v>
      </c>
      <c r="AO3" s="47"/>
      <c r="AP3" s="45">
        <f t="shared" si="3"/>
        <v>0</v>
      </c>
      <c r="AQ3" s="47"/>
      <c r="AR3" s="45">
        <f t="shared" ref="AR3:AR4" si="12">IF(ISERROR(BE3*AQ3),"",BE3*AQ3)</f>
        <v>0</v>
      </c>
      <c r="AS3" s="31" t="s">
        <v>64</v>
      </c>
      <c r="AT3" s="48">
        <v>5.5E-2</v>
      </c>
      <c r="AU3" s="45">
        <f t="shared" si="4"/>
        <v>0.86185</v>
      </c>
      <c r="AV3" s="45"/>
      <c r="AW3" s="47"/>
      <c r="AX3" s="45">
        <f t="shared" ref="AX3:AX4" si="13">IF(ISERROR(BE3*AW3),"",BE3*AW3)</f>
        <v>0</v>
      </c>
      <c r="AY3" s="45"/>
      <c r="AZ3" s="47"/>
      <c r="BA3" s="45">
        <f t="shared" ref="BA3:BA4" si="14">IF(ISERROR(BE3*AZ3),"",BE3*AZ3)</f>
        <v>0</v>
      </c>
      <c r="BB3" s="45">
        <f t="shared" si="5"/>
        <v>1.0185500000000001</v>
      </c>
      <c r="BC3" s="45">
        <f t="shared" si="6"/>
        <v>14.120053076923075</v>
      </c>
      <c r="BD3" s="49">
        <f t="shared" si="7"/>
        <v>9.8911737273575329E-2</v>
      </c>
      <c r="BE3" s="50">
        <v>15.67</v>
      </c>
      <c r="BF3" s="40">
        <v>29.99</v>
      </c>
      <c r="BG3" s="49">
        <f t="shared" ref="BG3:BG4" si="15">IF(ISERROR((BF3-BE3)/BF3),"",(BF3-BE3)/BF3)</f>
        <v>0.47749249749916639</v>
      </c>
      <c r="BH3" s="42">
        <v>1050</v>
      </c>
      <c r="BI3" s="45">
        <f t="shared" ref="BI3:BI4" si="16">IF(ISERROR(BC3*BH3),"",BC3*BH3)</f>
        <v>14826.055730769229</v>
      </c>
      <c r="BJ3" s="45">
        <f t="shared" ref="BJ3:BJ4" si="17">IF(ISERROR(BE3*BH3),"",BE3*BH3)</f>
        <v>16453.5</v>
      </c>
    </row>
    <row r="4" spans="1:62" s="29" customFormat="1" ht="78" customHeight="1" x14ac:dyDescent="0.25">
      <c r="A4" s="30">
        <v>3</v>
      </c>
      <c r="B4" s="31"/>
      <c r="C4" s="31"/>
      <c r="D4" s="31" t="s">
        <v>66</v>
      </c>
      <c r="E4" s="31" t="s">
        <v>67</v>
      </c>
      <c r="F4" s="31" t="s">
        <v>68</v>
      </c>
      <c r="G4" s="32" t="s">
        <v>75</v>
      </c>
      <c r="H4" s="32" t="s">
        <v>76</v>
      </c>
      <c r="I4" s="32" t="s">
        <v>77</v>
      </c>
      <c r="J4" s="32" t="s">
        <v>78</v>
      </c>
      <c r="K4" s="34" t="s">
        <v>73</v>
      </c>
      <c r="L4" s="32" t="s">
        <v>84</v>
      </c>
      <c r="M4" s="32" t="s">
        <v>65</v>
      </c>
      <c r="N4" s="31"/>
      <c r="O4" s="52" t="s">
        <v>81</v>
      </c>
      <c r="P4" s="35"/>
      <c r="Q4" s="31" t="s">
        <v>32</v>
      </c>
      <c r="R4" s="36"/>
      <c r="S4" s="37">
        <v>7.95</v>
      </c>
      <c r="T4" s="38"/>
      <c r="U4" s="39">
        <f>'[3]HZ-CCD '!D75</f>
        <v>9.11</v>
      </c>
      <c r="V4" s="40">
        <v>8.0500000000000007</v>
      </c>
      <c r="W4" s="33" t="s">
        <v>7</v>
      </c>
      <c r="X4" s="41">
        <v>53</v>
      </c>
      <c r="Y4" s="41">
        <v>53</v>
      </c>
      <c r="Z4" s="41">
        <v>37</v>
      </c>
      <c r="AA4" s="37"/>
      <c r="AB4" s="51">
        <v>2</v>
      </c>
      <c r="AC4" s="43">
        <f t="shared" si="8"/>
        <v>0.103933</v>
      </c>
      <c r="AD4" s="44">
        <f t="shared" si="9"/>
        <v>1250.8058075875806</v>
      </c>
      <c r="AE4" s="32">
        <v>3300</v>
      </c>
      <c r="AF4" s="45">
        <f t="shared" si="10"/>
        <v>2.6382992307692303</v>
      </c>
      <c r="AG4" s="31" t="s">
        <v>74</v>
      </c>
      <c r="AH4" s="46">
        <f t="shared" si="11"/>
        <v>0.32800000000000001</v>
      </c>
      <c r="AI4" s="45">
        <f t="shared" ref="AI4" si="18">IF(ISERROR(U4*AH4),"",U4*AH4)</f>
        <v>2.9880800000000001</v>
      </c>
      <c r="AJ4" s="45">
        <f t="shared" si="0"/>
        <v>14.736379230769231</v>
      </c>
      <c r="AK4" s="47">
        <v>0.01</v>
      </c>
      <c r="AL4" s="45">
        <f t="shared" si="1"/>
        <v>0.17629999999999998</v>
      </c>
      <c r="AM4" s="47"/>
      <c r="AN4" s="45">
        <f t="shared" si="2"/>
        <v>0</v>
      </c>
      <c r="AO4" s="47"/>
      <c r="AP4" s="45">
        <f t="shared" si="3"/>
        <v>0</v>
      </c>
      <c r="AQ4" s="47"/>
      <c r="AR4" s="45">
        <f t="shared" si="12"/>
        <v>0</v>
      </c>
      <c r="AS4" s="31" t="s">
        <v>64</v>
      </c>
      <c r="AT4" s="48">
        <v>5.5E-2</v>
      </c>
      <c r="AU4" s="45">
        <f t="shared" si="4"/>
        <v>0.9696499999999999</v>
      </c>
      <c r="AV4" s="45"/>
      <c r="AW4" s="47"/>
      <c r="AX4" s="45">
        <f t="shared" si="13"/>
        <v>0</v>
      </c>
      <c r="AY4" s="45"/>
      <c r="AZ4" s="47"/>
      <c r="BA4" s="45">
        <f t="shared" si="14"/>
        <v>0</v>
      </c>
      <c r="BB4" s="45">
        <f t="shared" si="5"/>
        <v>1.1459499999999998</v>
      </c>
      <c r="BC4" s="45">
        <f t="shared" si="6"/>
        <v>15.88232923076923</v>
      </c>
      <c r="BD4" s="49">
        <f t="shared" si="7"/>
        <v>9.9130503076050439E-2</v>
      </c>
      <c r="BE4" s="50">
        <v>17.63</v>
      </c>
      <c r="BF4" s="40">
        <v>34.99</v>
      </c>
      <c r="BG4" s="49">
        <f t="shared" si="15"/>
        <v>0.49614175478708206</v>
      </c>
      <c r="BH4" s="42">
        <v>450</v>
      </c>
      <c r="BI4" s="45">
        <f t="shared" si="16"/>
        <v>7147.0481538461536</v>
      </c>
      <c r="BJ4" s="45">
        <f t="shared" si="17"/>
        <v>7933.5</v>
      </c>
    </row>
  </sheetData>
  <protectedRanges>
    <protectedRange sqref="AQ1:AR1 AV1 AY1 BF2:BH4 L2:N4 A2:J4 Q2:BD4" name="Range1"/>
    <protectedRange sqref="K2:K4" name="Range1_1_2"/>
    <protectedRange sqref="P2:P4" name="Range1_2_2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[3]ValueSelection!#REF!</xm:f>
          </x14:formula1>
          <xm:sqref>D2:D4</xm:sqref>
        </x14:dataValidation>
        <x14:dataValidation type="list" allowBlank="1" showInputMessage="1" showErrorMessage="1">
          <x14:formula1>
            <xm:f>[3]Data!#REF!</xm:f>
          </x14:formula1>
          <xm:sqref>W2:W4</xm:sqref>
        </x14:dataValidation>
        <x14:dataValidation type="list" allowBlank="1" showInputMessage="1" showErrorMessage="1">
          <x14:formula1>
            <xm:f>[3]Data!#REF!</xm:f>
          </x14:formula1>
          <xm:sqref>Q2:Q4</xm:sqref>
        </x14:dataValidation>
        <x14:dataValidation type="list" allowBlank="1" showInputMessage="1" showErrorMessage="1">
          <x14:formula1>
            <xm:f>[3]ValueSelection!#REF!</xm:f>
          </x14:formula1>
          <xm:sqref>E2:E4</xm:sqref>
        </x14:dataValidation>
        <x14:dataValidation type="list" allowBlank="1" showInputMessage="1" showErrorMessage="1">
          <x14:formula1>
            <xm:f>[3]ValueSelection!#REF!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2026-02-03T01:28:51Z</dcterms:modified>
</cp:coreProperties>
</file>