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xr:revisionPtr revIDLastSave="0" documentId="13_ncr:1_{4E192D30-8F1E-417C-B340-CFD60A5C7695}" xr6:coauthVersionLast="47" xr6:coauthVersionMax="47" xr10:uidLastSave="{00000000-0000-0000-0000-000000000000}"/>
  <bookViews>
    <workbookView xWindow="-110" yWindow="-110" windowWidth="19420" windowHeight="11500" xr2:uid="{240703CF-635D-4641-835D-3D34105E122A}"/>
  </bookViews>
  <sheets>
    <sheet name="Ite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F4" i="1" l="1"/>
  <c r="BC4" i="1"/>
  <c r="AW4" i="1"/>
  <c r="AT4" i="1"/>
  <c r="AR4" i="1"/>
  <c r="AP4" i="1"/>
  <c r="AN4" i="1"/>
  <c r="AX4" i="1" s="1"/>
  <c r="AI4" i="1"/>
  <c r="AB4" i="1"/>
  <c r="AD4" i="1" s="1"/>
  <c r="AF4" i="1" s="1"/>
  <c r="AJ4" i="1" s="1"/>
  <c r="AL4" i="1" s="1"/>
  <c r="AY4" i="1" s="1"/>
  <c r="BF3" i="1"/>
  <c r="BC3" i="1"/>
  <c r="AW3" i="1"/>
  <c r="AT3" i="1"/>
  <c r="AR3" i="1"/>
  <c r="AP3" i="1"/>
  <c r="AN3" i="1"/>
  <c r="AI3" i="1"/>
  <c r="AB3" i="1"/>
  <c r="AD3" i="1" s="1"/>
  <c r="AF3" i="1" s="1"/>
  <c r="AJ3" i="1" s="1"/>
  <c r="AL3" i="1" s="1"/>
  <c r="BF2" i="1"/>
  <c r="BC2" i="1"/>
  <c r="AW2" i="1"/>
  <c r="AT2" i="1"/>
  <c r="AR2" i="1"/>
  <c r="AP2" i="1"/>
  <c r="AN2" i="1"/>
  <c r="AI2" i="1"/>
  <c r="AB2" i="1"/>
  <c r="AD2" i="1" s="1"/>
  <c r="AF2" i="1" s="1"/>
  <c r="AJ2" i="1" s="1"/>
  <c r="AL2" i="1" s="1"/>
  <c r="AX2" i="1" l="1"/>
  <c r="AY2" i="1" s="1"/>
  <c r="BE2" i="1" s="1"/>
  <c r="AX3" i="1"/>
  <c r="AY3" i="1" s="1"/>
  <c r="AZ4" i="1"/>
  <c r="BE4" i="1"/>
  <c r="AZ2" i="1" l="1"/>
  <c r="BE3" i="1"/>
  <c r="AZ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AB1" authorId="0" shapeId="0" xr:uid="{A32DE584-D785-464D-9A84-E60F7942B547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D1" authorId="0" shapeId="0" xr:uid="{95FC6DEB-8B5C-4CB7-93E3-387DE168C513}">
      <text>
        <r>
          <rPr>
            <sz val="11"/>
            <rFont val="Calibri"/>
            <family val="2"/>
          </rPr>
          <t>[Container Volume]/[Cubic Meter per Carton]*[Case Pack]</t>
        </r>
      </text>
    </comment>
    <comment ref="AF1" authorId="0" shapeId="0" xr:uid="{0FB3E668-19DE-44EB-AC0A-114C55124281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I1" authorId="0" shapeId="0" xr:uid="{FA1BE33E-BA4F-4EBF-AD78-900A792CD1EA}">
      <text>
        <r>
          <rPr>
            <sz val="11"/>
            <rFont val="Calibri"/>
            <family val="2"/>
          </rPr>
          <t>[FOB Cost $ (Value)]*[Duty Rate]</t>
        </r>
      </text>
    </comment>
    <comment ref="AJ1" authorId="0" shapeId="0" xr:uid="{3A3403D0-C18D-4986-9753-881DE71E9323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L1" authorId="0" shapeId="0" xr:uid="{1E85356A-F29A-4460-9D60-5CC59402B187}">
      <text>
        <r>
          <rPr>
            <sz val="11"/>
            <rFont val="Calibri"/>
            <family val="2"/>
          </rPr>
          <t>[LDP Cost $]*[Exchange Rate]</t>
        </r>
      </text>
    </comment>
    <comment ref="AN1" authorId="0" shapeId="0" xr:uid="{D966AC4D-01CB-449B-A155-663AF439FDF0}">
      <text>
        <r>
          <rPr>
            <sz val="11"/>
            <rFont val="Calibri"/>
            <family val="2"/>
          </rPr>
          <t>[JLA FOB Price]*[Licensor Royalty %]</t>
        </r>
      </text>
    </comment>
    <comment ref="AP1" authorId="0" shapeId="0" xr:uid="{327A81DE-1626-478D-B749-4DAA2E8E97F8}">
      <text>
        <r>
          <rPr>
            <sz val="11"/>
            <rFont val="Calibri"/>
            <family val="2"/>
          </rPr>
          <t>[FOB Cost]*[Tech Royalty %]</t>
        </r>
      </text>
    </comment>
    <comment ref="AR1" authorId="0" shapeId="0" xr:uid="{F8E3E0F8-2FAE-4E44-A0FC-A8BC35F062B7}">
      <text>
        <r>
          <rPr>
            <sz val="11"/>
            <rFont val="Calibri"/>
            <family val="2"/>
          </rPr>
          <t>[JLA FOB Price]*[DA %]</t>
        </r>
      </text>
    </comment>
    <comment ref="AT1" authorId="0" shapeId="0" xr:uid="{3A40D5E6-1924-48AF-AAB6-28FD73467046}">
      <text>
        <r>
          <rPr>
            <sz val="11"/>
            <rFont val="Calibri"/>
            <family val="2"/>
          </rPr>
          <t>[JLA FOB Price]*[Warehouse Charge %]</t>
        </r>
      </text>
    </comment>
    <comment ref="AW1" authorId="0" shapeId="0" xr:uid="{8C7F68AC-D8FB-409E-8818-F045C642B5F5}">
      <text>
        <r>
          <rPr>
            <sz val="11"/>
            <rFont val="Calibri"/>
            <family val="2"/>
          </rPr>
          <t>[JLA FOB Price]*[Load 2 %]</t>
        </r>
      </text>
    </comment>
    <comment ref="AX1" authorId="0" shapeId="0" xr:uid="{4B3F4385-1EB2-4691-9B88-78D4D2F97F1A}">
      <text>
        <r>
          <rPr>
            <sz val="11"/>
            <rFont val="Calibri"/>
            <family val="2"/>
          </rPr>
          <t>[Licensor Royalty $]+[Tech Royalty $]+[DA $]+[Warehouse Charge]+[Load 2 $]</t>
        </r>
      </text>
    </comment>
    <comment ref="AY1" authorId="0" shapeId="0" xr:uid="{1530FA50-EE8B-4C8D-9FA0-3D14D43A3D13}">
      <text>
        <r>
          <rPr>
            <sz val="11"/>
            <rFont val="Calibri"/>
            <family val="2"/>
          </rPr>
          <t>[LDP Cost $]+[Total Load $]</t>
        </r>
      </text>
    </comment>
    <comment ref="AZ1" authorId="0" shapeId="0" xr:uid="{9920FDA6-746D-4DBC-ADEC-6F6FDFB35715}">
      <text>
        <r>
          <rPr>
            <sz val="11"/>
            <rFont val="Calibri"/>
            <family val="2"/>
          </rPr>
          <t>([JLA FOB Price Quote (Value)]-[FOB Cost w/ Load $])/[JLA FOB Price Quote (Value)]</t>
        </r>
      </text>
    </comment>
    <comment ref="BC1" authorId="0" shapeId="0" xr:uid="{8BE4914B-EC89-4FF6-8C12-CDF6BEEEA3D3}">
      <text>
        <r>
          <rPr>
            <sz val="11"/>
            <rFont val="Calibri"/>
            <family val="2"/>
          </rPr>
          <t>([Suggested Retail Price]-JLA POE Price])/[Suggested Retail Price]</t>
        </r>
      </text>
    </comment>
    <comment ref="BE1" authorId="0" shapeId="0" xr:uid="{FF3F9576-D963-4E5D-B044-C9846378852C}">
      <text>
        <r>
          <rPr>
            <sz val="11"/>
            <rFont val="Calibri"/>
            <family val="2"/>
          </rPr>
          <t>[POE Cost w/ Load $]*[Total Quantity]</t>
        </r>
      </text>
    </comment>
    <comment ref="BF1" authorId="0" shapeId="0" xr:uid="{66C08285-8946-466D-AAC7-F498DABEEBE8}">
      <text>
        <r>
          <rPr>
            <sz val="11"/>
            <rFont val="Calibri"/>
            <family val="2"/>
          </rPr>
          <t>[POE Cost w/ Load $]*[Total Quantity]</t>
        </r>
      </text>
    </comment>
  </commentList>
</comments>
</file>

<file path=xl/sharedStrings.xml><?xml version="1.0" encoding="utf-8"?>
<sst xmlns="http://schemas.openxmlformats.org/spreadsheetml/2006/main" count="106" uniqueCount="80">
  <si>
    <t>Vendor</t>
  </si>
  <si>
    <t>Line No.</t>
  </si>
  <si>
    <t>Photo</t>
  </si>
  <si>
    <t>VIN/Art No.</t>
  </si>
  <si>
    <t>Brand</t>
  </si>
  <si>
    <t>Licensor</t>
    <phoneticPr fontId="2" type="noConversion"/>
  </si>
  <si>
    <t>Product Category</t>
  </si>
  <si>
    <t>Pattern</t>
  </si>
  <si>
    <t>Item Description</t>
  </si>
  <si>
    <t>Description-Short</t>
  </si>
  <si>
    <t>Fabrication</t>
  </si>
  <si>
    <t>Material-Short</t>
  </si>
  <si>
    <t>Opacity</t>
  </si>
  <si>
    <t>Size/Spec.</t>
  </si>
  <si>
    <t>Color</t>
  </si>
  <si>
    <t>Item No.</t>
  </si>
  <si>
    <t>UPC</t>
  </si>
  <si>
    <t>Customer Item#</t>
  </si>
  <si>
    <t>Unit of Measure</t>
  </si>
  <si>
    <t>UCCPM Price</t>
  </si>
  <si>
    <t>FOB Cost $ (Value)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</si>
  <si>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</si>
  <si>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</si>
  <si>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</si>
  <si>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</si>
  <si>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</si>
  <si>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</si>
  <si>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</si>
  <si>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</si>
  <si>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</si>
  <si>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</si>
  <si>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</si>
  <si>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</si>
  <si>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</si>
  <si>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</si>
  <si>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</si>
  <si>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Exchange Rate</t>
  </si>
  <si>
    <t>LDP Cost $CAD</t>
  </si>
  <si>
    <t>Licensor Royalty %</t>
  </si>
  <si>
    <t>Licensor Royalty $</t>
  </si>
  <si>
    <t>Tech Royalty %</t>
  </si>
  <si>
    <t>Tech Royalty $</t>
  </si>
  <si>
    <t>DA %</t>
  </si>
  <si>
    <t>DA $</t>
  </si>
  <si>
    <t>Warehouse Charge %</t>
  </si>
  <si>
    <t>Warehouse Charge $</t>
  </si>
  <si>
    <t>Load 2</t>
  </si>
  <si>
    <t>Load 2 %</t>
  </si>
  <si>
    <t>Load 2 $</t>
  </si>
  <si>
    <t>Total Load $CAD</t>
  </si>
  <si>
    <t>FOB Cost with Load $CAD</t>
  </si>
  <si>
    <t>JLA FOB MU%</t>
  </si>
  <si>
    <t>JLA FOB Price Quote (Value) $CAD</t>
  </si>
  <si>
    <t>Suggested Retail Price $CAD</t>
  </si>
  <si>
    <t>Retail Markup %</t>
  </si>
  <si>
    <t>Total Quantity</t>
  </si>
  <si>
    <t>Total Cost $CAD</t>
  </si>
  <si>
    <t>Total Sales $CAD</t>
    <phoneticPr fontId="2" type="noConversion"/>
  </si>
  <si>
    <t>N Natori 5%</t>
  </si>
  <si>
    <t>WINDOW PANEL</t>
  </si>
  <si>
    <t>Soto</t>
  </si>
  <si>
    <t>180GSM,MF+2PASS foaming</t>
    <phoneticPr fontId="2" type="noConversion"/>
  </si>
  <si>
    <t>100% polyester YARN DYED</t>
    <phoneticPr fontId="2" type="noConversion"/>
  </si>
  <si>
    <t>Total Blackout</t>
  </si>
  <si>
    <t>linen</t>
  </si>
  <si>
    <t>Pair</t>
  </si>
  <si>
    <t>Normal</t>
  </si>
  <si>
    <t>6303.92.2010</t>
  </si>
  <si>
    <t>0</t>
    <phoneticPr fontId="2" type="noConversion"/>
  </si>
  <si>
    <t>100% Polyester Yarn Dyed Blackout Window Panel</t>
    <phoneticPr fontId="2" type="noConversion"/>
  </si>
  <si>
    <r>
      <t xml:space="preserve">face:100% polyster,liner:100% polyester with rayon flocking </t>
    </r>
    <r>
      <rPr>
        <sz val="11"/>
        <rFont val="宋体"/>
        <family val="2"/>
        <charset val="134"/>
      </rPr>
      <t>;</t>
    </r>
    <r>
      <rPr>
        <sz val="11"/>
        <rFont val="Calibri"/>
        <family val="2"/>
      </rPr>
      <t>180GSM,YARN DYED, 75gsm MF+2PASS 90gsm foaming</t>
    </r>
    <phoneticPr fontId="2" type="noConversion"/>
  </si>
  <si>
    <t>2x37x96", Grommet</t>
  </si>
  <si>
    <t>NN40-0423CA</t>
    <phoneticPr fontId="2" type="noConversion"/>
  </si>
  <si>
    <t>face:100% polyster,liner:100% polyester with rayon flocking ;180GSM,YARN DYED, 75gsm MF+2PASS 90gsm foaming</t>
    <phoneticPr fontId="2" type="noConversion"/>
  </si>
  <si>
    <t>2x37x108", Grommet</t>
  </si>
  <si>
    <t>NN40-0424CA</t>
  </si>
  <si>
    <t>Mataki</t>
  </si>
  <si>
    <t>face:100% polyster, liner:100% polyester with rayon flocking ;180GSM,YARN DYED, 75gsm MF+2PASS 90gsm foaming</t>
    <phoneticPr fontId="2" type="noConversion"/>
  </si>
  <si>
    <t>NN40-0425CA</t>
    <phoneticPr fontId="2" type="noConversion"/>
  </si>
  <si>
    <t>Natori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</si>
</sst>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&quot;$&quot;#,##0.00"/>
    <numFmt numFmtId="177" formatCode="0.0"/>
    <numFmt numFmtId="178" formatCode="0.000"/>
    <numFmt numFmtId="179" formatCode="#,##0.0"/>
    <numFmt numFmtId="180" formatCode="[$$-409]#,##0.00"/>
    <numFmt numFmtId="181" formatCode="0.000000"/>
    <numFmt numFmtId="182" formatCode="[$$-481]#,##0.00_);[Red]\([$$-481]#,##0.00\)"/>
    <numFmt numFmtId="183" formatCode="0.0%"/>
    <numFmt numFmtId="184" formatCode="[$-409]d/mmm;@"/>
  </numFmts>
  <fonts count="11" x14ac:knownFonts="1">
    <font>
      <sz val="11"/>
      <name val="Calibri"/>
      <family val="2"/>
    </font>
    <font>
      <sz val="11"/>
      <name val="Calibri"/>
      <family val="2"/>
    </font>
    <font>
      <sz val="9"/>
      <name val="宋体"/>
      <family val="3"/>
      <charset val="134"/>
    </font>
    <font>
      <sz val="11"/>
      <color rgb="FFFF0000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12"/>
      <name val="Arial"/>
      <family val="2"/>
    </font>
    <font>
      <sz val="11"/>
      <name val="宋体"/>
      <family val="2"/>
      <charset val="134"/>
    </font>
    <font>
      <sz val="11"/>
      <color indexed="8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0"/>
    <xf numFmtId="0" fontId="6" fillId="0" borderId="0"/>
    <xf numFmtId="9" fontId="1" fillId="0" borderId="0" applyFont="0" applyFill="0" applyBorder="0" applyAlignment="0" applyProtection="0"/>
    <xf numFmtId="184" fontId="10" fillId="0" borderId="0"/>
  </cellStyleXfs>
  <cellXfs count="59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1" fillId="0" borderId="0" xfId="1" applyAlignment="1">
      <alignment wrapText="1"/>
    </xf>
    <xf numFmtId="2" fontId="0" fillId="0" borderId="0" xfId="0" applyNumberFormat="1" applyAlignment="1">
      <alignment wrapText="1"/>
    </xf>
    <xf numFmtId="177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78" fontId="0" fillId="0" borderId="0" xfId="0" applyNumberFormat="1" applyAlignment="1">
      <alignment wrapText="1"/>
    </xf>
    <xf numFmtId="176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79" fontId="0" fillId="0" borderId="0" xfId="0" applyNumberFormat="1" applyAlignment="1">
      <alignment wrapText="1"/>
    </xf>
    <xf numFmtId="0" fontId="0" fillId="4" borderId="0" xfId="0" applyFill="1" applyAlignment="1">
      <alignment wrapText="1"/>
    </xf>
    <xf numFmtId="0" fontId="4" fillId="0" borderId="2" xfId="0" applyFont="1" applyBorder="1" applyAlignment="1">
      <alignment horizontal="center" wrapText="1"/>
    </xf>
    <xf numFmtId="0" fontId="4" fillId="5" borderId="2" xfId="0" applyFont="1" applyFill="1" applyBorder="1" applyAlignment="1">
      <alignment horizontal="center" wrapText="1"/>
    </xf>
    <xf numFmtId="0" fontId="5" fillId="5" borderId="2" xfId="0" applyFont="1" applyFill="1" applyBorder="1" applyAlignment="1">
      <alignment horizontal="center" wrapText="1"/>
    </xf>
    <xf numFmtId="0" fontId="5" fillId="6" borderId="2" xfId="0" applyFont="1" applyFill="1" applyBorder="1" applyAlignment="1">
      <alignment horizontal="center" wrapText="1"/>
    </xf>
    <xf numFmtId="0" fontId="4" fillId="6" borderId="2" xfId="0" applyFont="1" applyFill="1" applyBorder="1" applyAlignment="1">
      <alignment horizontal="center" wrapText="1"/>
    </xf>
    <xf numFmtId="0" fontId="4" fillId="6" borderId="2" xfId="1" applyFont="1" applyFill="1" applyBorder="1" applyAlignment="1">
      <alignment horizontal="center" wrapText="1"/>
    </xf>
    <xf numFmtId="2" fontId="7" fillId="2" borderId="2" xfId="2" applyNumberFormat="1" applyFont="1" applyFill="1" applyBorder="1" applyAlignment="1">
      <alignment wrapText="1"/>
    </xf>
    <xf numFmtId="176" fontId="4" fillId="7" borderId="1" xfId="0" applyNumberFormat="1" applyFont="1" applyFill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177" fontId="4" fillId="0" borderId="2" xfId="0" applyNumberFormat="1" applyFont="1" applyBorder="1" applyAlignment="1">
      <alignment horizontal="center" wrapText="1"/>
    </xf>
    <xf numFmtId="1" fontId="4" fillId="0" borderId="2" xfId="0" applyNumberFormat="1" applyFont="1" applyBorder="1" applyAlignment="1">
      <alignment horizontal="center" wrapText="1"/>
    </xf>
    <xf numFmtId="178" fontId="8" fillId="0" borderId="2" xfId="2" applyNumberFormat="1" applyFont="1" applyBorder="1" applyAlignment="1">
      <alignment wrapText="1"/>
    </xf>
    <xf numFmtId="1" fontId="7" fillId="0" borderId="2" xfId="2" applyNumberFormat="1" applyFont="1" applyBorder="1" applyAlignment="1">
      <alignment wrapText="1"/>
    </xf>
    <xf numFmtId="1" fontId="8" fillId="0" borderId="2" xfId="2" applyNumberFormat="1" applyFont="1" applyBorder="1" applyAlignment="1">
      <alignment wrapText="1"/>
    </xf>
    <xf numFmtId="176" fontId="8" fillId="0" borderId="2" xfId="2" applyNumberFormat="1" applyFont="1" applyBorder="1" applyAlignment="1">
      <alignment wrapText="1"/>
    </xf>
    <xf numFmtId="10" fontId="4" fillId="0" borderId="2" xfId="0" applyNumberFormat="1" applyFont="1" applyBorder="1" applyAlignment="1">
      <alignment horizontal="center" wrapText="1"/>
    </xf>
    <xf numFmtId="179" fontId="7" fillId="0" borderId="2" xfId="2" applyNumberFormat="1" applyFont="1" applyBorder="1" applyAlignment="1">
      <alignment wrapText="1"/>
    </xf>
    <xf numFmtId="176" fontId="7" fillId="0" borderId="2" xfId="2" applyNumberFormat="1" applyFont="1" applyBorder="1" applyAlignment="1">
      <alignment wrapText="1"/>
    </xf>
    <xf numFmtId="176" fontId="8" fillId="3" borderId="2" xfId="2" applyNumberFormat="1" applyFont="1" applyFill="1" applyBorder="1" applyAlignment="1">
      <alignment wrapText="1"/>
    </xf>
    <xf numFmtId="10" fontId="8" fillId="3" borderId="2" xfId="2" applyNumberFormat="1" applyFont="1" applyFill="1" applyBorder="1" applyAlignment="1">
      <alignment wrapText="1"/>
    </xf>
    <xf numFmtId="0" fontId="4" fillId="8" borderId="2" xfId="0" applyFont="1" applyFill="1" applyBorder="1" applyAlignment="1">
      <alignment horizontal="center" wrapText="1"/>
    </xf>
    <xf numFmtId="176" fontId="4" fillId="3" borderId="2" xfId="0" applyNumberFormat="1" applyFont="1" applyFill="1" applyBorder="1" applyAlignment="1">
      <alignment horizontal="center" wrapText="1"/>
    </xf>
    <xf numFmtId="0" fontId="0" fillId="6" borderId="2" xfId="0" applyFill="1" applyBorder="1" applyAlignment="1">
      <alignment wrapText="1"/>
    </xf>
    <xf numFmtId="0" fontId="0" fillId="6" borderId="2" xfId="0" applyFill="1" applyBorder="1" applyAlignment="1">
      <alignment horizontal="center" wrapText="1"/>
    </xf>
    <xf numFmtId="0" fontId="3" fillId="6" borderId="2" xfId="0" applyFont="1" applyFill="1" applyBorder="1"/>
    <xf numFmtId="0" fontId="0" fillId="6" borderId="2" xfId="0" applyFill="1" applyBorder="1"/>
    <xf numFmtId="0" fontId="1" fillId="6" borderId="2" xfId="0" applyFont="1" applyFill="1" applyBorder="1"/>
    <xf numFmtId="0" fontId="1" fillId="6" borderId="2" xfId="1" applyFill="1" applyBorder="1"/>
    <xf numFmtId="184" fontId="1" fillId="3" borderId="2" xfId="4" applyFont="1" applyFill="1" applyBorder="1" applyAlignment="1">
      <alignment horizontal="left" vertical="center"/>
    </xf>
    <xf numFmtId="180" fontId="0" fillId="6" borderId="2" xfId="0" applyNumberFormat="1" applyFill="1" applyBorder="1" applyAlignment="1">
      <alignment wrapText="1"/>
    </xf>
    <xf numFmtId="176" fontId="0" fillId="6" borderId="1" xfId="0" applyNumberFormat="1" applyFill="1" applyBorder="1" applyAlignment="1">
      <alignment wrapText="1"/>
    </xf>
    <xf numFmtId="177" fontId="0" fillId="6" borderId="2" xfId="0" applyNumberFormat="1" applyFill="1" applyBorder="1" applyAlignment="1">
      <alignment wrapText="1"/>
    </xf>
    <xf numFmtId="1" fontId="1" fillId="6" borderId="2" xfId="0" applyNumberFormat="1" applyFont="1" applyFill="1" applyBorder="1" applyAlignment="1">
      <alignment wrapText="1"/>
    </xf>
    <xf numFmtId="181" fontId="0" fillId="6" borderId="2" xfId="0" applyNumberFormat="1" applyFill="1" applyBorder="1" applyAlignment="1">
      <alignment wrapText="1"/>
    </xf>
    <xf numFmtId="1" fontId="0" fillId="6" borderId="2" xfId="0" applyNumberFormat="1" applyFill="1" applyBorder="1"/>
    <xf numFmtId="1" fontId="0" fillId="6" borderId="2" xfId="0" applyNumberFormat="1" applyFill="1" applyBorder="1" applyAlignment="1">
      <alignment wrapText="1"/>
    </xf>
    <xf numFmtId="176" fontId="0" fillId="6" borderId="2" xfId="0" applyNumberFormat="1" applyFill="1" applyBorder="1" applyAlignment="1">
      <alignment wrapText="1"/>
    </xf>
    <xf numFmtId="182" fontId="0" fillId="6" borderId="2" xfId="0" applyNumberFormat="1" applyFill="1" applyBorder="1"/>
    <xf numFmtId="183" fontId="0" fillId="6" borderId="2" xfId="0" applyNumberFormat="1" applyFill="1" applyBorder="1"/>
    <xf numFmtId="4" fontId="0" fillId="6" borderId="2" xfId="0" applyNumberFormat="1" applyFill="1" applyBorder="1" applyAlignment="1">
      <alignment wrapText="1"/>
    </xf>
    <xf numFmtId="10" fontId="0" fillId="6" borderId="2" xfId="0" applyNumberFormat="1" applyFill="1" applyBorder="1" applyAlignment="1">
      <alignment wrapText="1"/>
    </xf>
    <xf numFmtId="49" fontId="1" fillId="6" borderId="2" xfId="0" applyNumberFormat="1" applyFont="1" applyFill="1" applyBorder="1" applyAlignment="1">
      <alignment wrapText="1"/>
    </xf>
    <xf numFmtId="10" fontId="0" fillId="6" borderId="2" xfId="3" applyNumberFormat="1" applyFont="1" applyFill="1" applyBorder="1" applyAlignment="1">
      <alignment wrapText="1"/>
    </xf>
    <xf numFmtId="3" fontId="0" fillId="6" borderId="2" xfId="0" applyNumberFormat="1" applyFill="1" applyBorder="1" applyAlignment="1">
      <alignment wrapText="1"/>
    </xf>
    <xf numFmtId="176" fontId="0" fillId="6" borderId="2" xfId="3" applyNumberFormat="1" applyFont="1" applyFill="1" applyBorder="1" applyAlignment="1">
      <alignment wrapText="1"/>
    </xf>
    <xf numFmtId="0" fontId="0" fillId="6" borderId="0" xfId="0" applyFill="1" applyAlignment="1">
      <alignment wrapText="1"/>
    </xf>
    <xf numFmtId="49" fontId="0" fillId="6" borderId="2" xfId="0" applyNumberFormat="1" applyFill="1" applyBorder="1"/>
  </cellXfs>
  <cellStyles count="5">
    <cellStyle name="Normal 2" xfId="1" xr:uid="{D1F66FA9-07B5-479F-AB74-3AD4C65DE90F}"/>
    <cellStyle name="Normal 2 18 2" xfId="2" xr:uid="{AEF2E816-8D1C-401A-BE1A-D293865BC746}"/>
    <cellStyle name="Normal 3" xfId="4" xr:uid="{F08F5CD0-5F51-4F77-A517-F774EAF38F75}"/>
    <cellStyle name="Percent 2" xfId="3" xr:uid="{A2D1B067-E9BD-4E0E-B157-45E53A74CD65}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F8ACB0-1B34-46BE-A6F0-8BF4F378AD7F}">
  <dimension ref="A1:BF4"/>
  <sheetViews>
    <sheetView tabSelected="1" topLeftCell="B1" workbookViewId="0">
      <selection activeCell="E2" sqref="E2:E4"/>
    </sheetView>
  </sheetViews>
  <sheetFormatPr defaultColWidth="9.1796875" defaultRowHeight="14.5" x14ac:dyDescent="0.35"/>
  <cols>
    <col min="1" max="1" width="9.1796875" style="1"/>
    <col min="2" max="2" width="10.1796875" style="2" customWidth="1"/>
    <col min="3" max="3" width="7.1796875" style="1" customWidth="1"/>
    <col min="4" max="4" width="8.453125" style="1" customWidth="1"/>
    <col min="5" max="5" width="15.1796875" style="1" customWidth="1"/>
    <col min="6" max="6" width="20.1796875" style="1" customWidth="1"/>
    <col min="7" max="7" width="18.453125" style="1" customWidth="1"/>
    <col min="8" max="8" width="17" style="1" customWidth="1"/>
    <col min="9" max="9" width="61.7265625" style="1" customWidth="1"/>
    <col min="10" max="10" width="29.08984375" style="1" customWidth="1"/>
    <col min="11" max="11" width="56" style="1" customWidth="1"/>
    <col min="12" max="12" width="37" style="3" customWidth="1"/>
    <col min="13" max="13" width="15.81640625" style="1" customWidth="1"/>
    <col min="14" max="14" width="30.453125" style="1" customWidth="1"/>
    <col min="15" max="15" width="8.54296875" style="1" customWidth="1"/>
    <col min="16" max="17" width="16" style="1" customWidth="1"/>
    <col min="18" max="19" width="8.81640625" style="1" customWidth="1"/>
    <col min="20" max="20" width="9.81640625" style="4" customWidth="1"/>
    <col min="21" max="21" width="11.1796875" style="8" customWidth="1"/>
    <col min="22" max="22" width="9.453125" style="1" customWidth="1"/>
    <col min="23" max="23" width="11" style="5" customWidth="1"/>
    <col min="24" max="24" width="13.1796875" style="5" customWidth="1"/>
    <col min="25" max="25" width="11.1796875" style="5" customWidth="1"/>
    <col min="26" max="26" width="12.81640625" style="5" customWidth="1"/>
    <col min="27" max="27" width="9.453125" style="6" customWidth="1"/>
    <col min="28" max="28" width="13" style="7" customWidth="1"/>
    <col min="29" max="29" width="13" style="6" customWidth="1"/>
    <col min="30" max="30" width="14.1796875" style="6" customWidth="1"/>
    <col min="31" max="31" width="13.81640625" style="1" customWidth="1"/>
    <col min="32" max="32" width="13.81640625" style="8" customWidth="1"/>
    <col min="33" max="33" width="14.453125" style="1" customWidth="1"/>
    <col min="34" max="34" width="8.453125" style="9" customWidth="1"/>
    <col min="35" max="35" width="12.453125" style="8" customWidth="1"/>
    <col min="36" max="36" width="8.81640625" style="8" customWidth="1"/>
    <col min="37" max="37" width="8.81640625" style="10" customWidth="1"/>
    <col min="38" max="38" width="8.81640625" style="8" customWidth="1"/>
    <col min="39" max="39" width="7.81640625" style="9" customWidth="1"/>
    <col min="40" max="40" width="7.54296875" style="8" customWidth="1"/>
    <col min="41" max="41" width="12.54296875" style="9" customWidth="1"/>
    <col min="42" max="42" width="8.54296875" style="8" customWidth="1"/>
    <col min="43" max="43" width="11.54296875" style="9" customWidth="1"/>
    <col min="44" max="44" width="10.81640625" style="8" customWidth="1"/>
    <col min="45" max="45" width="11.54296875" style="9" customWidth="1"/>
    <col min="46" max="47" width="10.81640625" style="8" customWidth="1"/>
    <col min="48" max="48" width="8.26953125" style="9" customWidth="1"/>
    <col min="49" max="49" width="10.81640625" style="8" customWidth="1"/>
    <col min="50" max="50" width="9.54296875" style="8" customWidth="1"/>
    <col min="51" max="51" width="11.81640625" style="8" customWidth="1"/>
    <col min="52" max="52" width="11.1796875" style="9" customWidth="1"/>
    <col min="53" max="53" width="11.453125" style="8" customWidth="1"/>
    <col min="54" max="54" width="8.7265625" style="8" customWidth="1"/>
    <col min="55" max="55" width="12.1796875" style="9" customWidth="1"/>
    <col min="56" max="56" width="12.1796875" style="6" customWidth="1"/>
    <col min="57" max="58" width="12.1796875" style="8" customWidth="1"/>
    <col min="59" max="16384" width="9.1796875" style="1"/>
  </cols>
  <sheetData>
    <row r="1" spans="1:58" ht="63.65" customHeight="1" x14ac:dyDescent="0.35">
      <c r="A1" s="11" t="s">
        <v>0</v>
      </c>
      <c r="B1" s="12" t="s">
        <v>1</v>
      </c>
      <c r="C1" s="12" t="s">
        <v>2</v>
      </c>
      <c r="D1" s="13" t="s">
        <v>3</v>
      </c>
      <c r="E1" s="14" t="s">
        <v>4</v>
      </c>
      <c r="F1" s="14" t="s">
        <v>5</v>
      </c>
      <c r="G1" s="15" t="s">
        <v>6</v>
      </c>
      <c r="H1" s="13" t="s">
        <v>7</v>
      </c>
      <c r="I1" s="16" t="s">
        <v>8</v>
      </c>
      <c r="J1" s="17" t="s">
        <v>9</v>
      </c>
      <c r="K1" s="16" t="s">
        <v>10</v>
      </c>
      <c r="L1" s="17" t="s">
        <v>11</v>
      </c>
      <c r="M1" s="13" t="s">
        <v>12</v>
      </c>
      <c r="N1" s="16" t="s">
        <v>13</v>
      </c>
      <c r="O1" s="16" t="s">
        <v>14</v>
      </c>
      <c r="P1" s="13" t="s">
        <v>15</v>
      </c>
      <c r="Q1" s="13" t="s">
        <v>16</v>
      </c>
      <c r="R1" s="13" t="s">
        <v>17</v>
      </c>
      <c r="S1" s="17" t="s">
        <v>18</v>
      </c>
      <c r="T1" s="18" t="s">
        <v>19</v>
      </c>
      <c r="U1" s="19" t="s">
        <v>20</v>
      </c>
      <c r="V1" s="20" t="s">
        <v>21</v>
      </c>
      <c r="W1" s="21" t="s">
        <v>22</v>
      </c>
      <c r="X1" s="21" t="s">
        <v>23</v>
      </c>
      <c r="Y1" s="21" t="s">
        <v>24</v>
      </c>
      <c r="Z1" s="21" t="s">
        <v>25</v>
      </c>
      <c r="AA1" s="22" t="s">
        <v>26</v>
      </c>
      <c r="AB1" s="23" t="s">
        <v>27</v>
      </c>
      <c r="AC1" s="24" t="s">
        <v>28</v>
      </c>
      <c r="AD1" s="25" t="s">
        <v>29</v>
      </c>
      <c r="AE1" s="12" t="s">
        <v>30</v>
      </c>
      <c r="AF1" s="26" t="s">
        <v>31</v>
      </c>
      <c r="AG1" s="12" t="s">
        <v>32</v>
      </c>
      <c r="AH1" s="27" t="s">
        <v>33</v>
      </c>
      <c r="AI1" s="26" t="s">
        <v>34</v>
      </c>
      <c r="AJ1" s="26" t="s">
        <v>35</v>
      </c>
      <c r="AK1" s="28" t="s">
        <v>36</v>
      </c>
      <c r="AL1" s="26" t="s">
        <v>37</v>
      </c>
      <c r="AM1" s="27" t="s">
        <v>38</v>
      </c>
      <c r="AN1" s="26" t="s">
        <v>39</v>
      </c>
      <c r="AO1" s="27" t="s">
        <v>40</v>
      </c>
      <c r="AP1" s="26" t="s">
        <v>41</v>
      </c>
      <c r="AQ1" s="27" t="s">
        <v>42</v>
      </c>
      <c r="AR1" s="26" t="s">
        <v>43</v>
      </c>
      <c r="AS1" s="27" t="s">
        <v>44</v>
      </c>
      <c r="AT1" s="26" t="s">
        <v>45</v>
      </c>
      <c r="AU1" s="29" t="s">
        <v>46</v>
      </c>
      <c r="AV1" s="27" t="s">
        <v>47</v>
      </c>
      <c r="AW1" s="26" t="s">
        <v>48</v>
      </c>
      <c r="AX1" s="26" t="s">
        <v>49</v>
      </c>
      <c r="AY1" s="30" t="s">
        <v>50</v>
      </c>
      <c r="AZ1" s="31" t="s">
        <v>51</v>
      </c>
      <c r="BA1" s="32" t="s">
        <v>52</v>
      </c>
      <c r="BB1" s="33" t="s">
        <v>53</v>
      </c>
      <c r="BC1" s="31" t="s">
        <v>54</v>
      </c>
      <c r="BD1" s="22" t="s">
        <v>55</v>
      </c>
      <c r="BE1" s="26" t="s">
        <v>56</v>
      </c>
      <c r="BF1" s="26" t="s">
        <v>57</v>
      </c>
    </row>
    <row r="2" spans="1:58" s="57" customFormat="1" ht="14.5" customHeight="1" x14ac:dyDescent="0.35">
      <c r="A2" s="34"/>
      <c r="B2" s="35">
        <v>2</v>
      </c>
      <c r="C2" s="34"/>
      <c r="D2" s="34"/>
      <c r="E2" s="36" t="s">
        <v>79</v>
      </c>
      <c r="F2" s="36" t="s">
        <v>58</v>
      </c>
      <c r="G2" s="37" t="s">
        <v>59</v>
      </c>
      <c r="H2" s="37" t="s">
        <v>60</v>
      </c>
      <c r="I2" s="38" t="s">
        <v>69</v>
      </c>
      <c r="J2" s="38" t="s">
        <v>61</v>
      </c>
      <c r="K2" s="38" t="s">
        <v>70</v>
      </c>
      <c r="L2" s="39" t="s">
        <v>62</v>
      </c>
      <c r="M2" s="37" t="s">
        <v>63</v>
      </c>
      <c r="N2" s="37" t="s">
        <v>71</v>
      </c>
      <c r="O2" s="38" t="s">
        <v>64</v>
      </c>
      <c r="P2" s="40" t="s">
        <v>72</v>
      </c>
      <c r="Q2" s="34"/>
      <c r="R2" s="37"/>
      <c r="S2" s="34" t="s">
        <v>65</v>
      </c>
      <c r="T2" s="41">
        <v>8.65</v>
      </c>
      <c r="U2" s="42">
        <v>8.65</v>
      </c>
      <c r="V2" s="34" t="s">
        <v>66</v>
      </c>
      <c r="W2" s="43">
        <v>73</v>
      </c>
      <c r="X2" s="43">
        <v>39</v>
      </c>
      <c r="Y2" s="43">
        <v>22</v>
      </c>
      <c r="Z2" s="43">
        <v>12</v>
      </c>
      <c r="AA2" s="44">
        <v>6</v>
      </c>
      <c r="AB2" s="45">
        <f t="shared" ref="AB2:AB4" si="0">IF(W2="","",W2*X2*Y2/1000000)</f>
        <v>6.2633999999999995E-2</v>
      </c>
      <c r="AC2" s="46">
        <v>67</v>
      </c>
      <c r="AD2" s="47">
        <f t="shared" ref="AD2:AD4" si="1">IF(AA2="","",AC2/AB2*AA2)</f>
        <v>6418.2392949516243</v>
      </c>
      <c r="AE2" s="34">
        <v>5400</v>
      </c>
      <c r="AF2" s="48">
        <f t="shared" ref="AF2:AF4" si="2">IF(ISERROR(AE2/AD2),"",AE2/AD2)</f>
        <v>0.8413522388059701</v>
      </c>
      <c r="AG2" s="49" t="s">
        <v>67</v>
      </c>
      <c r="AH2" s="50">
        <v>0.188</v>
      </c>
      <c r="AI2" s="48">
        <f t="shared" ref="AI2:AI4" si="3">IF(ISERROR(U2*AH2),"",U2*AH2)</f>
        <v>1.6262000000000001</v>
      </c>
      <c r="AJ2" s="48">
        <f>IF(ISERROR(U2+AF2+AI2),"",U2+AF2+AI2)</f>
        <v>11.11755223880597</v>
      </c>
      <c r="AK2" s="51">
        <v>1.36</v>
      </c>
      <c r="AL2" s="48">
        <f t="shared" ref="AL2:AL4" si="4">IF(ISERROR(AJ2*AK2),"",AJ2*AK2)</f>
        <v>15.11987104477612</v>
      </c>
      <c r="AM2" s="52">
        <v>5.5E-2</v>
      </c>
      <c r="AN2" s="48">
        <f t="shared" ref="AN2:AN4" si="5">IF(ISERROR(BA2*AM2),"",BA2*AM2)</f>
        <v>1.32</v>
      </c>
      <c r="AO2" s="52">
        <v>0</v>
      </c>
      <c r="AP2" s="48">
        <f t="shared" ref="AP2:AP4" si="6">IF(ISERROR(U2*AO2),"",U2*AO2)</f>
        <v>0</v>
      </c>
      <c r="AQ2" s="52">
        <v>0</v>
      </c>
      <c r="AR2" s="48">
        <f t="shared" ref="AR2:AR4" si="7">IF(ISERROR(BA2*AQ2),"",BA2*AQ2)</f>
        <v>0</v>
      </c>
      <c r="AS2" s="52">
        <v>0.08</v>
      </c>
      <c r="AT2" s="48">
        <f t="shared" ref="AT2:AT4" si="8">IF(ISERROR(BA2*AS2),"",BA2*AS2)</f>
        <v>1.92</v>
      </c>
      <c r="AU2" s="53" t="s">
        <v>68</v>
      </c>
      <c r="AV2" s="52">
        <v>0</v>
      </c>
      <c r="AW2" s="48">
        <f t="shared" ref="AW2:AW4" si="9">IF(ISERROR(BA2*AV2),"",BA2*AV2)</f>
        <v>0</v>
      </c>
      <c r="AX2" s="48">
        <f t="shared" ref="AX2:AX4" si="10">IF(ISERROR(AN2+AP2+AR2+AT2+AW2),"",AN2+AP2+AR2+AT2+AW2)</f>
        <v>3.24</v>
      </c>
      <c r="AY2" s="48">
        <f t="shared" ref="AY2:AY4" si="11">IF(ISERROR(AL2+AX2),"",AL2+AX2)</f>
        <v>18.359871044776121</v>
      </c>
      <c r="AZ2" s="54">
        <f t="shared" ref="AZ2:AZ4" si="12">IF(ISERROR((BA2-AY2)/BA2),"",(BA2-AY2)/BA2)</f>
        <v>0.23500537313432832</v>
      </c>
      <c r="BA2" s="48">
        <v>24</v>
      </c>
      <c r="BB2" s="48">
        <v>0</v>
      </c>
      <c r="BC2" s="54" t="str">
        <f t="shared" ref="BC2:BC4" si="13">IF(ISERROR((BB2-BA2)/BB2),"",(BB2-BA2)/BB2)</f>
        <v/>
      </c>
      <c r="BD2" s="55">
        <v>300</v>
      </c>
      <c r="BE2" s="56">
        <f t="shared" ref="BE2:BE4" si="14">IF(ISERROR(AY2*BD2),"",AY2*BD2)</f>
        <v>5507.9613134328365</v>
      </c>
      <c r="BF2" s="56">
        <f t="shared" ref="BF2:BF4" si="15">IF(ISERROR(BA2*BD2),"",BA2*BD2)</f>
        <v>7200</v>
      </c>
    </row>
    <row r="3" spans="1:58" s="57" customFormat="1" x14ac:dyDescent="0.35">
      <c r="A3" s="34"/>
      <c r="B3" s="35">
        <v>3</v>
      </c>
      <c r="C3" s="34"/>
      <c r="D3" s="34"/>
      <c r="E3" s="36" t="s">
        <v>79</v>
      </c>
      <c r="F3" s="36" t="s">
        <v>58</v>
      </c>
      <c r="G3" s="37" t="s">
        <v>59</v>
      </c>
      <c r="H3" s="37" t="s">
        <v>60</v>
      </c>
      <c r="I3" s="38" t="s">
        <v>69</v>
      </c>
      <c r="J3" s="38" t="s">
        <v>61</v>
      </c>
      <c r="K3" s="38" t="s">
        <v>73</v>
      </c>
      <c r="L3" s="39" t="s">
        <v>62</v>
      </c>
      <c r="M3" s="37" t="s">
        <v>63</v>
      </c>
      <c r="N3" s="37" t="s">
        <v>74</v>
      </c>
      <c r="O3" s="38" t="s">
        <v>64</v>
      </c>
      <c r="P3" s="40" t="s">
        <v>75</v>
      </c>
      <c r="Q3" s="34"/>
      <c r="R3" s="37"/>
      <c r="S3" s="34" t="s">
        <v>65</v>
      </c>
      <c r="T3" s="41">
        <v>9.4</v>
      </c>
      <c r="U3" s="42">
        <v>9.4</v>
      </c>
      <c r="V3" s="34" t="s">
        <v>66</v>
      </c>
      <c r="W3" s="43">
        <v>73</v>
      </c>
      <c r="X3" s="43">
        <v>39</v>
      </c>
      <c r="Y3" s="43">
        <v>26</v>
      </c>
      <c r="Z3" s="43">
        <v>12</v>
      </c>
      <c r="AA3" s="44">
        <v>6</v>
      </c>
      <c r="AB3" s="45">
        <f t="shared" si="0"/>
        <v>7.4022000000000004E-2</v>
      </c>
      <c r="AC3" s="46">
        <v>67</v>
      </c>
      <c r="AD3" s="47">
        <f t="shared" si="1"/>
        <v>5430.8178649590664</v>
      </c>
      <c r="AE3" s="34">
        <v>5400</v>
      </c>
      <c r="AF3" s="48">
        <f t="shared" si="2"/>
        <v>0.99432537313432834</v>
      </c>
      <c r="AG3" s="49" t="s">
        <v>67</v>
      </c>
      <c r="AH3" s="50">
        <v>0.188</v>
      </c>
      <c r="AI3" s="48">
        <f t="shared" si="3"/>
        <v>1.7672000000000001</v>
      </c>
      <c r="AJ3" s="48">
        <f t="shared" ref="AJ3:AJ4" si="16">IF(ISERROR(U3+AF3+AI3),"",U3+AF3+AI3)</f>
        <v>12.16152537313433</v>
      </c>
      <c r="AK3" s="51">
        <v>1.36</v>
      </c>
      <c r="AL3" s="48">
        <f t="shared" si="4"/>
        <v>16.539674507462689</v>
      </c>
      <c r="AM3" s="52">
        <v>5.5E-2</v>
      </c>
      <c r="AN3" s="48">
        <f t="shared" si="5"/>
        <v>1.43</v>
      </c>
      <c r="AO3" s="52">
        <v>0</v>
      </c>
      <c r="AP3" s="48">
        <f t="shared" si="6"/>
        <v>0</v>
      </c>
      <c r="AQ3" s="52">
        <v>0</v>
      </c>
      <c r="AR3" s="48">
        <f t="shared" si="7"/>
        <v>0</v>
      </c>
      <c r="AS3" s="52">
        <v>0.08</v>
      </c>
      <c r="AT3" s="48">
        <f t="shared" si="8"/>
        <v>2.08</v>
      </c>
      <c r="AU3" s="53" t="s">
        <v>68</v>
      </c>
      <c r="AV3" s="52">
        <v>0</v>
      </c>
      <c r="AW3" s="48">
        <f t="shared" si="9"/>
        <v>0</v>
      </c>
      <c r="AX3" s="48">
        <f t="shared" si="10"/>
        <v>3.51</v>
      </c>
      <c r="AY3" s="48">
        <f t="shared" si="11"/>
        <v>20.04967450746269</v>
      </c>
      <c r="AZ3" s="54">
        <f t="shared" si="12"/>
        <v>0.22885867278989652</v>
      </c>
      <c r="BA3" s="48">
        <v>26</v>
      </c>
      <c r="BB3" s="48">
        <v>0</v>
      </c>
      <c r="BC3" s="54" t="str">
        <f t="shared" si="13"/>
        <v/>
      </c>
      <c r="BD3" s="55">
        <v>150</v>
      </c>
      <c r="BE3" s="56">
        <f t="shared" si="14"/>
        <v>3007.4511761194035</v>
      </c>
      <c r="BF3" s="56">
        <f t="shared" si="15"/>
        <v>3900</v>
      </c>
    </row>
    <row r="4" spans="1:58" s="57" customFormat="1" x14ac:dyDescent="0.35">
      <c r="A4" s="34"/>
      <c r="B4" s="35">
        <v>9</v>
      </c>
      <c r="C4" s="34"/>
      <c r="D4" s="34"/>
      <c r="E4" s="36" t="s">
        <v>79</v>
      </c>
      <c r="F4" s="36" t="s">
        <v>58</v>
      </c>
      <c r="G4" s="37" t="s">
        <v>59</v>
      </c>
      <c r="H4" s="37" t="s">
        <v>76</v>
      </c>
      <c r="I4" s="38" t="s">
        <v>69</v>
      </c>
      <c r="J4" s="38" t="s">
        <v>61</v>
      </c>
      <c r="K4" s="38" t="s">
        <v>77</v>
      </c>
      <c r="L4" s="39" t="s">
        <v>62</v>
      </c>
      <c r="M4" s="37" t="s">
        <v>63</v>
      </c>
      <c r="N4" s="37" t="s">
        <v>74</v>
      </c>
      <c r="O4" s="38" t="s">
        <v>64</v>
      </c>
      <c r="P4" s="40" t="s">
        <v>78</v>
      </c>
      <c r="Q4" s="34"/>
      <c r="R4" s="58"/>
      <c r="S4" s="34" t="s">
        <v>65</v>
      </c>
      <c r="T4" s="41">
        <v>9.4</v>
      </c>
      <c r="U4" s="42">
        <v>9.4</v>
      </c>
      <c r="V4" s="34" t="s">
        <v>66</v>
      </c>
      <c r="W4" s="43">
        <v>73</v>
      </c>
      <c r="X4" s="43">
        <v>39</v>
      </c>
      <c r="Y4" s="43">
        <v>26</v>
      </c>
      <c r="Z4" s="43">
        <v>14.5</v>
      </c>
      <c r="AA4" s="44">
        <v>6</v>
      </c>
      <c r="AB4" s="45">
        <f t="shared" si="0"/>
        <v>7.4022000000000004E-2</v>
      </c>
      <c r="AC4" s="46">
        <v>67</v>
      </c>
      <c r="AD4" s="47">
        <f t="shared" si="1"/>
        <v>5430.8178649590664</v>
      </c>
      <c r="AE4" s="34">
        <v>5400</v>
      </c>
      <c r="AF4" s="48">
        <f t="shared" si="2"/>
        <v>0.99432537313432834</v>
      </c>
      <c r="AG4" s="49" t="s">
        <v>67</v>
      </c>
      <c r="AH4" s="50">
        <v>0.188</v>
      </c>
      <c r="AI4" s="48">
        <f t="shared" si="3"/>
        <v>1.7672000000000001</v>
      </c>
      <c r="AJ4" s="48">
        <f t="shared" si="16"/>
        <v>12.16152537313433</v>
      </c>
      <c r="AK4" s="51">
        <v>1.36</v>
      </c>
      <c r="AL4" s="48">
        <f t="shared" si="4"/>
        <v>16.539674507462689</v>
      </c>
      <c r="AM4" s="52">
        <v>5.5E-2</v>
      </c>
      <c r="AN4" s="48">
        <f t="shared" si="5"/>
        <v>1.43</v>
      </c>
      <c r="AO4" s="52">
        <v>0</v>
      </c>
      <c r="AP4" s="48">
        <f t="shared" si="6"/>
        <v>0</v>
      </c>
      <c r="AQ4" s="52">
        <v>0</v>
      </c>
      <c r="AR4" s="48">
        <f t="shared" si="7"/>
        <v>0</v>
      </c>
      <c r="AS4" s="52">
        <v>0.08</v>
      </c>
      <c r="AT4" s="48">
        <f t="shared" si="8"/>
        <v>2.08</v>
      </c>
      <c r="AU4" s="53" t="s">
        <v>68</v>
      </c>
      <c r="AV4" s="52">
        <v>0</v>
      </c>
      <c r="AW4" s="48">
        <f t="shared" si="9"/>
        <v>0</v>
      </c>
      <c r="AX4" s="48">
        <f t="shared" si="10"/>
        <v>3.51</v>
      </c>
      <c r="AY4" s="48">
        <f t="shared" si="11"/>
        <v>20.04967450746269</v>
      </c>
      <c r="AZ4" s="54">
        <f t="shared" si="12"/>
        <v>0.22885867278989652</v>
      </c>
      <c r="BA4" s="48">
        <v>26</v>
      </c>
      <c r="BB4" s="48">
        <v>0</v>
      </c>
      <c r="BC4" s="54" t="str">
        <f t="shared" si="13"/>
        <v/>
      </c>
      <c r="BD4" s="55">
        <v>0</v>
      </c>
      <c r="BE4" s="56">
        <f t="shared" si="14"/>
        <v>0</v>
      </c>
      <c r="BF4" s="56">
        <f t="shared" si="15"/>
        <v>0</v>
      </c>
    </row>
  </sheetData>
  <sheetProtection insertRows="0" deleteRows="0" sort="0"/>
  <protectedRanges>
    <protectedRange sqref="BA1 M5:AB225 M2:O4 Q2:AB4 AD2:BF225 B2:K225" name="Range1"/>
    <protectedRange sqref="AC2:AC225" name="Range1_1"/>
    <protectedRange sqref="L2:L237" name="Range1_1_1"/>
    <protectedRange sqref="P2:P4" name="Range1_6_1_1_2_1_1_1_1_2_3_2_2_1"/>
  </protectedRanges>
  <phoneticPr fontId="2" type="noConversion"/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2026-02-11T09:42:00Z</dcterms:created>
  <dcterms:modified xsi:type="dcterms:W3CDTF">2026-02-11T09:46:13Z</dcterms:modified>
</cp:coreProperties>
</file>