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76F0D67B-CD84-4ECF-B7EB-64767EBF0C9F}" xr6:coauthVersionLast="47" xr6:coauthVersionMax="47" xr10:uidLastSave="{00000000-0000-0000-0000-000000000000}"/>
  <bookViews>
    <workbookView xWindow="-110" yWindow="-110" windowWidth="19420" windowHeight="11500" xr2:uid="{EF17B100-6110-4976-8F12-C90B3BC7F65A}"/>
  </bookViews>
  <sheets>
    <sheet name="Item - HG Seleted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GBBB">'[4]317-TOP'!#REF!</definedName>
    <definedName name="HGHG">'[4]317-TOP'!#REF!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1" l="1"/>
  <c r="BD3" i="1"/>
  <c r="BC3" i="1"/>
  <c r="AY3" i="1"/>
  <c r="AS3" i="1"/>
  <c r="AP3" i="1"/>
  <c r="AN3" i="1"/>
  <c r="AT3" i="1" s="1"/>
  <c r="AJ3" i="1"/>
  <c r="AD3" i="1"/>
  <c r="AF3" i="1" s="1"/>
  <c r="AH3" i="1" s="1"/>
  <c r="S3" i="1"/>
  <c r="I3" i="1"/>
  <c r="BD2" i="1"/>
  <c r="BC2" i="1"/>
  <c r="AY2" i="1"/>
  <c r="AS2" i="1"/>
  <c r="AP2" i="1"/>
  <c r="AN2" i="1"/>
  <c r="AJ2" i="1"/>
  <c r="AD2" i="1"/>
  <c r="AF2" i="1" s="1"/>
  <c r="AH2" i="1" s="1"/>
  <c r="AT2" i="1" l="1"/>
  <c r="AK3" i="1"/>
  <c r="AL3" i="1" s="1"/>
  <c r="AU3" i="1" s="1"/>
  <c r="BB3" i="1" l="1"/>
  <c r="AV3" i="1"/>
  <c r="AK2" i="1"/>
  <c r="AL2" i="1" s="1"/>
  <c r="AU2" i="1" s="1"/>
  <c r="BB2" i="1" l="1"/>
  <c r="AV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B69B54F5-4DAA-4201-B9C4-D405E36A9C3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EDA8BFA-9E40-4196-8C84-31A320A411F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745CBE35-0AE0-4A5D-A3B6-95CBD14C57F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1A439DCE-5A07-445A-89CE-899E806D02DF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CD31C89-71B5-4DFA-85B1-72F6ABCEC34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497DD758-A594-4AB7-BBD4-979CECAF2CBD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4A8E5D06-A3C6-4B33-A6CB-87206F150B6D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38CCC406-4BAD-474C-AC69-063EF7A11CCD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747ECAD1-240A-43ED-A6AE-12F7B2695CA9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F62ADDF3-CED3-4178-AEE4-BDE018FCE2AC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92DE77F4-1CE7-4B7E-93C5-CA805528554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001FA12B-7F64-4A7B-BEA8-85C5FF19A671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94508447-A3AA-4169-8D72-0F58EEC0E310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09919112-D033-44F5-A377-B06DB4011599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E0728218-D2DB-497C-A213-E0EAEB77B335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3BE00F41-3021-49B6-93A3-FF983C935F54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<sst xmlns="http://schemas.openxmlformats.org/spreadsheetml/2006/main" count="92" uniqueCount="83">
  <si>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</si>
  <si>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</si>
  <si>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</si>
  <si>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</si>
  <si>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</si>
  <si>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</si>
  <si>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</si>
  <si>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</si>
  <si>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</si>
  <si>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</si>
  <si>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</si>
  <si>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</si>
  <si>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</si>
  <si>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</si>
  <si>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</si>
  <si>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</si>
  <si>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</si>
  <si>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</si>
  <si>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</si>
  <si>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</si>
  <si>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</si>
  <si>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</si>
  <si>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</si>
  <si>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</si>
  <si>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</si>
  <si>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</si>
  <si>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</si>
  <si>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</si>
  <si>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</si>
  <si>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</si>
  <si>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</si>
  <si>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</si>
  <si>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</si>
  <si>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</si>
  <si>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</si>
  <si>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</si>
  <si>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</si>
  <si>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</si>
  <si>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</si>
  <si>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</si>
  <si>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</si>
  <si>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</si>
  <si>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</si>
  <si>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</si>
  <si>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</si>
  <si>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</si>
  <si>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</si>
  <si>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</si>
  <si>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</si>
  <si>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</si>
  <si>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</si>
  <si>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</si>
  <si>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HG Units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</si>
  <si>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</si>
  <si>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</si>
  <si>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</si>
  <si>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</si>
  <si>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</si>
  <si>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</si>
  <si>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</si>
  <si>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</si>
  <si>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</si>
  <si>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r>
      <t xml:space="preserve">clear </t>
    </r>
    <r>
      <rPr>
        <sz val="11"/>
        <rFont val="Arial"/>
        <family val="2"/>
      </rPr>
      <t>resin+hand painted</t>
    </r>
  </si>
  <si>
    <t>Piece</t>
  </si>
  <si>
    <t>Normal</t>
  </si>
  <si>
    <t xml:space="preserve">2 pcs LP per inner box ,8 pcs per carton. </t>
  </si>
  <si>
    <t>8424.89.9000+9903.88.69</t>
    <phoneticPr fontId="12" type="noConversion"/>
  </si>
  <si>
    <t>Yantian,China</t>
  </si>
  <si>
    <t>China</t>
  </si>
  <si>
    <t>S-DGDH</t>
    <phoneticPr fontId="9" type="noConversion"/>
  </si>
  <si>
    <t>Resin Lotion Pump(plastic chrome  pump )</t>
  </si>
  <si>
    <t>Lotion Pump(w/plastic pump)</t>
    <phoneticPr fontId="9" type="noConversion"/>
  </si>
  <si>
    <t>S-CZCW</t>
  </si>
  <si>
    <t>ceramic Lotion Pump(w/plastic pump)</t>
    <phoneticPr fontId="9" type="noConversion"/>
  </si>
  <si>
    <r>
      <t xml:space="preserve">stoneware, </t>
    </r>
    <r>
      <rPr>
        <sz val="11"/>
        <rFont val="宋体"/>
        <family val="3"/>
        <charset val="134"/>
      </rPr>
      <t>擦釉</t>
    </r>
    <r>
      <rPr>
        <sz val="11"/>
        <rFont val="Arial"/>
        <family val="2"/>
      </rPr>
      <t>+</t>
    </r>
    <r>
      <rPr>
        <sz val="11"/>
        <rFont val="宋体"/>
        <family val="3"/>
        <charset val="134"/>
      </rPr>
      <t>手彩</t>
    </r>
  </si>
  <si>
    <t>3x3x8.16"</t>
    <phoneticPr fontId="9" type="noConversion"/>
  </si>
  <si>
    <t>black/pink</t>
    <phoneticPr fontId="9" type="noConversion"/>
  </si>
  <si>
    <t>ghost black ceramic</t>
  </si>
  <si>
    <t>HG71-5154</t>
  </si>
  <si>
    <t>Bat Crystal Ball</t>
  </si>
  <si>
    <t>4.5x4.5x6.98"</t>
  </si>
  <si>
    <t>HG71-5155</t>
    <phoneticPr fontId="12" type="noConversion"/>
  </si>
  <si>
    <t>BATH ACCESSORIES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</si>
</sst>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\$#,##0.00;\-\$#,##0.00"/>
    <numFmt numFmtId="181" formatCode="0.0_);[Red]\(0.0\)"/>
    <numFmt numFmtId="182" formatCode="_(* #,##0_);_(* \(#,##0\);_(* &quot;-&quot;??_);_(@_)"/>
    <numFmt numFmtId="183" formatCode="0.0%"/>
    <numFmt numFmtId="184" formatCode="[$-409]d/mmm;@"/>
    <numFmt numFmtId="185" formatCode="0_);[Red]\(0\)"/>
    <numFmt numFmtId="186" formatCode="[$$-409]#,##0.000000"/>
  </numFmts>
  <fonts count="17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宋体"/>
      <family val="3"/>
      <charset val="134"/>
    </font>
    <font>
      <sz val="12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184" fontId="11" fillId="0" borderId="0"/>
    <xf numFmtId="0" fontId="5" fillId="0" borderId="0"/>
    <xf numFmtId="0" fontId="5" fillId="0" borderId="0"/>
    <xf numFmtId="186" fontId="5" fillId="0" borderId="0" applyProtection="0"/>
    <xf numFmtId="186" fontId="5" fillId="0" borderId="0"/>
    <xf numFmtId="179" fontId="11" fillId="0" borderId="0"/>
    <xf numFmtId="179" fontId="16" fillId="0" borderId="0"/>
    <xf numFmtId="0" fontId="1" fillId="0" borderId="0"/>
    <xf numFmtId="0" fontId="11" fillId="0" borderId="0"/>
  </cellStyleXfs>
  <cellXfs count="7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5" borderId="2" xfId="2" applyNumberFormat="1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9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wrapText="1"/>
    </xf>
    <xf numFmtId="180" fontId="3" fillId="5" borderId="1" xfId="0" applyNumberFormat="1" applyFont="1" applyFill="1" applyBorder="1" applyAlignment="1">
      <alignment horizontal="center" vertical="center"/>
    </xf>
    <xf numFmtId="0" fontId="9" fillId="0" borderId="2" xfId="3" applyFont="1" applyBorder="1" applyAlignment="1">
      <alignment horizontal="left" vertical="center" wrapText="1"/>
    </xf>
    <xf numFmtId="181" fontId="9" fillId="0" borderId="2" xfId="1" applyNumberFormat="1" applyFont="1" applyBorder="1" applyAlignment="1">
      <alignment horizontal="left" vertical="center"/>
    </xf>
    <xf numFmtId="2" fontId="9" fillId="0" borderId="2" xfId="1" applyNumberFormat="1" applyFont="1" applyBorder="1" applyAlignment="1">
      <alignment horizontal="left" vertical="center"/>
    </xf>
    <xf numFmtId="182" fontId="9" fillId="0" borderId="2" xfId="1" applyNumberFormat="1" applyFont="1" applyBorder="1" applyAlignment="1">
      <alignment horizontal="left" vertical="center" wrapText="1"/>
    </xf>
    <xf numFmtId="178" fontId="0" fillId="7" borderId="2" xfId="0" applyNumberFormat="1" applyFill="1" applyBorder="1"/>
    <xf numFmtId="2" fontId="0" fillId="0" borderId="2" xfId="0" applyNumberFormat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1" fontId="1" fillId="0" borderId="2" xfId="0" applyNumberFormat="1" applyFont="1" applyBorder="1"/>
    <xf numFmtId="183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176" fontId="0" fillId="7" borderId="2" xfId="0" applyNumberFormat="1" applyFill="1" applyBorder="1" applyAlignment="1">
      <alignment vertical="center"/>
    </xf>
    <xf numFmtId="10" fontId="0" fillId="7" borderId="2" xfId="4" applyNumberFormat="1" applyFont="1" applyFill="1" applyBorder="1" applyAlignment="1">
      <alignment vertical="center"/>
    </xf>
    <xf numFmtId="26" fontId="3" fillId="5" borderId="2" xfId="0" applyNumberFormat="1" applyFont="1" applyFill="1" applyBorder="1" applyAlignment="1">
      <alignment horizontal="center" vertical="center"/>
    </xf>
    <xf numFmtId="26" fontId="0" fillId="0" borderId="2" xfId="0" applyNumberFormat="1" applyBorder="1" applyAlignment="1">
      <alignment vertical="center"/>
    </xf>
    <xf numFmtId="2" fontId="0" fillId="7" borderId="2" xfId="0" applyNumberFormat="1" applyFill="1" applyBorder="1"/>
    <xf numFmtId="1" fontId="13" fillId="5" borderId="2" xfId="0" applyNumberFormat="1" applyFont="1" applyFill="1" applyBorder="1" applyAlignment="1">
      <alignment horizontal="center" vertical="center"/>
    </xf>
    <xf numFmtId="185" fontId="14" fillId="0" borderId="2" xfId="1" applyNumberFormat="1" applyFont="1" applyBorder="1" applyAlignment="1">
      <alignment horizontal="left"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181" fontId="9" fillId="0" borderId="2" xfId="1" applyNumberFormat="1" applyFont="1" applyBorder="1" applyAlignment="1">
      <alignment horizontal="left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1" fontId="13" fillId="5" borderId="2" xfId="0" applyNumberFormat="1" applyFont="1" applyFill="1" applyBorder="1" applyAlignment="1">
      <alignment horizontal="center" vertical="center" wrapText="1"/>
    </xf>
    <xf numFmtId="181" fontId="9" fillId="0" borderId="2" xfId="1" applyNumberFormat="1" applyFont="1" applyBorder="1" applyAlignment="1">
      <alignment horizontal="left" vertical="center" shrinkToFit="1"/>
    </xf>
    <xf numFmtId="0" fontId="10" fillId="5" borderId="2" xfId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/>
    </xf>
    <xf numFmtId="0" fontId="9" fillId="5" borderId="2" xfId="1" applyFont="1" applyFill="1" applyBorder="1" applyAlignment="1">
      <alignment horizontal="left" vertical="center"/>
    </xf>
    <xf numFmtId="0" fontId="9" fillId="5" borderId="2" xfId="1" applyFont="1" applyFill="1" applyBorder="1" applyAlignment="1">
      <alignment horizontal="left" vertical="center" wrapText="1"/>
    </xf>
    <xf numFmtId="179" fontId="9" fillId="5" borderId="2" xfId="1" applyNumberFormat="1" applyFont="1" applyFill="1" applyBorder="1" applyAlignment="1">
      <alignment horizontal="left" vertical="center" wrapText="1"/>
    </xf>
    <xf numFmtId="0" fontId="0" fillId="5" borderId="2" xfId="0" applyFill="1" applyBorder="1"/>
    <xf numFmtId="49" fontId="0" fillId="3" borderId="2" xfId="0" applyNumberFormat="1" applyFill="1" applyBorder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3" fillId="0" borderId="0" xfId="0" applyNumberFormat="1" applyFont="1" applyAlignment="1">
      <alignment horizontal="center" wrapText="1"/>
    </xf>
  </cellXfs>
  <cellStyles count="14">
    <cellStyle name="_quotation-Mercury  3.22.2011 (for BBB)_JLA BBB quotation sheet -9.13 3 2" xfId="8" xr:uid="{737ACEFC-3E4A-46B9-9926-03AB0C14C254}"/>
    <cellStyle name="Normal 2" xfId="1" xr:uid="{51AA39A9-4831-4C8C-A313-70B05063242F}"/>
    <cellStyle name="Normal 2 18 2" xfId="2" xr:uid="{BA1A7AA4-E447-4625-8028-2246F2768F1B}"/>
    <cellStyle name="Normal 2 2" xfId="13" xr:uid="{1DEC4E6F-320A-4F60-BC86-60B6D935967F}"/>
    <cellStyle name="Normal 65 2" xfId="11" xr:uid="{6BD30BC9-2D13-4D79-BD3B-2E0A6D1DB00D}"/>
    <cellStyle name="Percent 2" xfId="4" xr:uid="{C7BFC43F-42A9-49F7-A08A-0C10ACE2C890}"/>
    <cellStyle name="常规" xfId="0" builtinId="0"/>
    <cellStyle name="常规 10 2 2 2" xfId="5" xr:uid="{3CB46146-F446-4E55-AFA1-BE463A6CE141}"/>
    <cellStyle name="常规 21" xfId="12" xr:uid="{D1EE5B46-0169-4C2B-8FE3-3009CB1DD2F3}"/>
    <cellStyle name="常规 6 2" xfId="10" xr:uid="{EC6AA5CD-EC09-47AB-9144-79F4EC26674E}"/>
    <cellStyle name="常规_quotation-Mercury  3.22.2011 (for BBB)_BBB Spring 12 Styleout Belize - Heather 102111" xfId="3" xr:uid="{20D60323-4201-4C53-A112-189349EE6CD7}"/>
    <cellStyle name="样式 1" xfId="9" xr:uid="{FC091610-5D0D-44C6-AD72-F33069BEF3FD}"/>
    <cellStyle name="样式 1 2" xfId="6" xr:uid="{92D5AB84-44BE-421E-94A9-90CB51046B28}"/>
    <cellStyle name="样式 1 2 2" xfId="7" xr:uid="{2539BC5C-F1FA-4916-9FB6-0080B2ADB3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455404</xdr:colOff>
      <xdr:row>2</xdr:row>
      <xdr:rowOff>76970</xdr:rowOff>
    </xdr:from>
    <xdr:to>
      <xdr:col>1</xdr:col>
      <xdr:colOff>1161375</xdr:colOff>
      <xdr:row>2</xdr:row>
      <xdr:rowOff>1039091</xdr:rowOff>
    </xdr:to>
    <xdr:pic>
      <xdr:nvPicPr>
        <xdr:cNvPr id="44" name="Picture 2">
          <a:extLst>
            <a:ext uri="{FF2B5EF4-FFF2-40B4-BE49-F238E27FC236}">
              <a16:creationId xmlns:a16="http://schemas.microsoft.com/office/drawing/2014/main" id="{84EA287C-0942-4C30-A2E3-12A54E3B0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4186" t="5969" r="31918"/>
        <a:stretch>
          <a:fillRect/>
        </a:stretch>
      </xdr:blipFill>
      <xdr:spPr bwMode="auto">
        <a:xfrm>
          <a:off x="1166604" y="31719020"/>
          <a:ext cx="705971" cy="9621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oneCellAnchor>
    <xdr:from>
      <xdr:col>1</xdr:col>
      <xdr:colOff>224495</xdr:colOff>
      <xdr:row>1</xdr:row>
      <xdr:rowOff>198838</xdr:rowOff>
    </xdr:from>
    <xdr:ext cx="1262374" cy="660694"/>
    <xdr:pic>
      <xdr:nvPicPr>
        <xdr:cNvPr id="46" name="Picture 1">
          <a:extLst>
            <a:ext uri="{FF2B5EF4-FFF2-40B4-BE49-F238E27FC236}">
              <a16:creationId xmlns:a16="http://schemas.microsoft.com/office/drawing/2014/main" id="{51F0DD3F-F30D-48AC-B99D-D64748A9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5695" y="25179738"/>
          <a:ext cx="1262374" cy="6606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Halloween%202026%20BA%20POE%20Quote%20-%2020260211%20Updated.xlsx" TargetMode="External"/><Relationship Id="rId1" Type="http://schemas.openxmlformats.org/officeDocument/2006/relationships/externalLinkPath" Target="/Users/liujie/Downloads/HG%20Halloween%202026%20BA%20POE%20Quote%20-%2020260211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ales"/>
      <sheetName val="Debi 2.10"/>
      <sheetName val="Item - HG Seleted "/>
      <sheetName val="Item"/>
      <sheetName val="2023 Order"/>
      <sheetName val="2024 Order"/>
      <sheetName val="2025 Order"/>
      <sheetName val="Sunny 12.22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2">
          <cell r="Q32">
            <v>2.1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0DCD-F743-4C4A-BA34-8B08EDA85C82}">
  <dimension ref="A1:BJ3"/>
  <sheetViews>
    <sheetView tabSelected="1" zoomScale="76" zoomScaleNormal="76" workbookViewId="0">
      <selection activeCell="BF16" sqref="BF16"/>
    </sheetView>
  </sheetViews>
  <sheetFormatPr defaultColWidth="9.1796875" defaultRowHeight="14.5" x14ac:dyDescent="0.35"/>
  <cols>
    <col min="1" max="1" width="10.1796875" style="1" customWidth="1"/>
    <col min="2" max="2" width="24" style="2" customWidth="1"/>
    <col min="3" max="3" width="5.1796875" style="2" customWidth="1"/>
    <col min="4" max="4" width="7.81640625" style="2" customWidth="1"/>
    <col min="5" max="5" width="8.90625" style="2" customWidth="1"/>
    <col min="6" max="6" width="15.08984375" style="2" customWidth="1"/>
    <col min="7" max="7" width="22.81640625" style="2" customWidth="1"/>
    <col min="8" max="8" width="13.453125" style="2" customWidth="1"/>
    <col min="9" max="9" width="13.1796875" style="2" hidden="1" customWidth="1"/>
    <col min="10" max="10" width="12.1796875" style="2" hidden="1" customWidth="1"/>
    <col min="11" max="11" width="18" style="3" customWidth="1"/>
    <col min="12" max="12" width="18.54296875" style="2" customWidth="1"/>
    <col min="13" max="13" width="7.7265625" style="2" customWidth="1"/>
    <col min="14" max="14" width="10.26953125" style="2" customWidth="1"/>
    <col min="15" max="15" width="8.54296875" style="2" customWidth="1"/>
    <col min="16" max="16" width="12.54296875" style="2" customWidth="1"/>
    <col min="17" max="17" width="15.453125" style="2" customWidth="1"/>
    <col min="18" max="18" width="8.81640625" style="2" customWidth="1"/>
    <col min="19" max="19" width="8.54296875" style="5" customWidth="1"/>
    <col min="20" max="21" width="9.453125" style="2" customWidth="1"/>
    <col min="22" max="22" width="8.1796875" style="72" customWidth="1"/>
    <col min="23" max="23" width="8.7265625" style="72" customWidth="1"/>
    <col min="24" max="24" width="8.54296875" style="72" customWidth="1"/>
    <col min="25" max="25" width="8.1796875" style="72" customWidth="1"/>
    <col min="26" max="26" width="8.7265625" style="72" customWidth="1"/>
    <col min="27" max="27" width="7.1796875" style="72" customWidth="1"/>
    <col min="28" max="28" width="9" style="73" customWidth="1"/>
    <col min="29" max="29" width="6.26953125" style="74" customWidth="1"/>
    <col min="30" max="30" width="10" style="75" customWidth="1"/>
    <col min="31" max="31" width="10" style="73" customWidth="1"/>
    <col min="32" max="32" width="9.81640625" style="74" customWidth="1"/>
    <col min="33" max="33" width="11.54296875" style="2" customWidth="1"/>
    <col min="34" max="34" width="8.81640625" style="5" customWidth="1"/>
    <col min="35" max="35" width="17.7265625" style="2" customWidth="1"/>
    <col min="36" max="36" width="8.453125" style="4" customWidth="1"/>
    <col min="37" max="37" width="9" style="5" customWidth="1"/>
    <col min="38" max="38" width="8.453125" style="5" customWidth="1"/>
    <col min="39" max="39" width="7.81640625" style="4" customWidth="1"/>
    <col min="40" max="40" width="10.54296875" style="5" customWidth="1"/>
    <col min="41" max="41" width="8.1796875" style="4" customWidth="1"/>
    <col min="42" max="43" width="9.26953125" style="5" customWidth="1"/>
    <col min="44" max="44" width="11.54296875" style="4" customWidth="1"/>
    <col min="45" max="45" width="10.81640625" style="5" customWidth="1"/>
    <col min="46" max="46" width="9.7265625" style="5" customWidth="1"/>
    <col min="47" max="47" width="9.54296875" style="5" customWidth="1"/>
    <col min="48" max="48" width="12" style="5" customWidth="1"/>
    <col min="49" max="49" width="12.1796875" style="76" customWidth="1"/>
    <col min="50" max="50" width="12.54296875" style="2" customWidth="1"/>
    <col min="51" max="51" width="9.1796875" style="2"/>
    <col min="52" max="52" width="10.1796875" style="5" hidden="1" customWidth="1"/>
    <col min="53" max="53" width="9.1796875" style="2"/>
    <col min="54" max="54" width="12.7265625" style="5" customWidth="1"/>
    <col min="55" max="55" width="15.453125" style="5" customWidth="1"/>
    <col min="56" max="56" width="11.81640625" style="5" customWidth="1"/>
    <col min="57" max="59" width="9.1796875" style="2"/>
    <col min="60" max="60" width="11.26953125" style="2" customWidth="1"/>
    <col min="61" max="61" width="9.81640625" style="2" customWidth="1"/>
    <col min="62" max="62" width="10.26953125" style="2" customWidth="1"/>
    <col min="63" max="16384" width="9.1796875" style="2"/>
  </cols>
  <sheetData>
    <row r="1" spans="1:62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13" t="s">
        <v>15</v>
      </c>
      <c r="Q1" s="13" t="s">
        <v>16</v>
      </c>
      <c r="R1" s="12" t="s">
        <v>17</v>
      </c>
      <c r="S1" s="14" t="s">
        <v>18</v>
      </c>
      <c r="T1" s="15" t="s">
        <v>19</v>
      </c>
      <c r="U1" s="7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7" t="s">
        <v>32</v>
      </c>
      <c r="AH1" s="22" t="s">
        <v>33</v>
      </c>
      <c r="AI1" s="7" t="s">
        <v>34</v>
      </c>
      <c r="AJ1" s="23" t="s">
        <v>35</v>
      </c>
      <c r="AK1" s="24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5" t="s">
        <v>42</v>
      </c>
      <c r="AR1" s="23" t="s">
        <v>43</v>
      </c>
      <c r="AS1" s="22" t="s">
        <v>44</v>
      </c>
      <c r="AT1" s="22" t="s">
        <v>45</v>
      </c>
      <c r="AU1" s="26" t="s">
        <v>46</v>
      </c>
      <c r="AV1" s="27" t="s">
        <v>47</v>
      </c>
      <c r="AW1" s="28" t="s">
        <v>48</v>
      </c>
      <c r="AX1" s="29" t="s">
        <v>49</v>
      </c>
      <c r="AY1" s="27" t="s">
        <v>50</v>
      </c>
      <c r="AZ1" s="30" t="s">
        <v>51</v>
      </c>
      <c r="BA1" s="31" t="s">
        <v>52</v>
      </c>
      <c r="BB1" s="22" t="s">
        <v>53</v>
      </c>
      <c r="BC1" s="22" t="s">
        <v>54</v>
      </c>
      <c r="BD1" s="22" t="s">
        <v>55</v>
      </c>
      <c r="BE1" s="32" t="s">
        <v>56</v>
      </c>
      <c r="BF1" s="33" t="s">
        <v>57</v>
      </c>
      <c r="BG1" s="33" t="s">
        <v>58</v>
      </c>
      <c r="BH1" s="34" t="s">
        <v>59</v>
      </c>
      <c r="BI1" s="34" t="s">
        <v>60</v>
      </c>
      <c r="BJ1" s="34" t="s">
        <v>61</v>
      </c>
    </row>
    <row r="2" spans="1:62" ht="85" customHeight="1" x14ac:dyDescent="0.35">
      <c r="A2" s="36"/>
      <c r="B2" s="59"/>
      <c r="C2" s="36"/>
      <c r="D2" s="35"/>
      <c r="E2" s="36"/>
      <c r="F2" s="36" t="s">
        <v>82</v>
      </c>
      <c r="G2" s="65" t="s">
        <v>77</v>
      </c>
      <c r="H2" s="35" t="s">
        <v>73</v>
      </c>
      <c r="I2" s="35" t="s">
        <v>71</v>
      </c>
      <c r="J2" s="35" t="s">
        <v>74</v>
      </c>
      <c r="K2" s="35" t="s">
        <v>74</v>
      </c>
      <c r="L2" s="35" t="s">
        <v>75</v>
      </c>
      <c r="M2" s="35" t="s">
        <v>76</v>
      </c>
      <c r="N2" s="38"/>
      <c r="O2" s="38"/>
      <c r="P2" s="66" t="s">
        <v>78</v>
      </c>
      <c r="Q2" s="66"/>
      <c r="R2" s="37" t="s">
        <v>63</v>
      </c>
      <c r="S2" s="60">
        <v>2.14</v>
      </c>
      <c r="T2" s="37" t="s">
        <v>64</v>
      </c>
      <c r="U2" s="40" t="s">
        <v>65</v>
      </c>
      <c r="V2" s="61">
        <v>38.5</v>
      </c>
      <c r="W2" s="61">
        <v>23.2</v>
      </c>
      <c r="X2" s="61">
        <v>49.5</v>
      </c>
      <c r="Y2" s="41">
        <v>18.2</v>
      </c>
      <c r="Z2" s="41">
        <v>10.6</v>
      </c>
      <c r="AA2" s="41">
        <v>23.7</v>
      </c>
      <c r="AB2" s="42">
        <v>10</v>
      </c>
      <c r="AC2" s="43">
        <v>8</v>
      </c>
      <c r="AD2" s="44">
        <f t="shared" ref="AD2:AD3" si="0">IF(Y2="","",Y2*Z2*AA2/1000000)</f>
        <v>4.5722039999999999E-3</v>
      </c>
      <c r="AE2" s="45">
        <v>63</v>
      </c>
      <c r="AF2" s="46">
        <f t="shared" ref="AF2:AF3" si="1">IF(AC2="","",AE2/AD2*AC2)</f>
        <v>110231.30201539565</v>
      </c>
      <c r="AG2" s="47">
        <v>2250</v>
      </c>
      <c r="AH2" s="48">
        <f t="shared" ref="AH2:AH3" si="2">IF(ISERROR(AG2/AF2),"",AG2/AF2)</f>
        <v>2.0411624999999999E-2</v>
      </c>
      <c r="AI2" s="49" t="s">
        <v>66</v>
      </c>
      <c r="AJ2" s="50">
        <f t="shared" ref="AJ2:AJ3" si="3">1.8%+20%</f>
        <v>0.21800000000000003</v>
      </c>
      <c r="AK2" s="48">
        <f t="shared" ref="AK2:AK3" si="4">IF(ISERROR(S2*AJ2),"",S2*AJ2)</f>
        <v>0.4665200000000001</v>
      </c>
      <c r="AL2" s="48">
        <f t="shared" ref="AL2:AL3" si="5">IF(ISERROR(S2+AH2+AK2),"",S2+AH2+AK2)</f>
        <v>2.6269316250000001</v>
      </c>
      <c r="AM2" s="51">
        <v>0.01</v>
      </c>
      <c r="AN2" s="48">
        <f t="shared" ref="AN2:AN3" si="6">IF(ISERROR(AW2*AM2),"",AW2*AM2)</f>
        <v>4.2000000000000003E-2</v>
      </c>
      <c r="AO2" s="51">
        <v>0</v>
      </c>
      <c r="AP2" s="48">
        <f t="shared" ref="AP2:AP3" si="7">IF(ISERROR(AW2*AO2),"",AW2*AO2)</f>
        <v>0</v>
      </c>
      <c r="AQ2" s="52">
        <v>0</v>
      </c>
      <c r="AR2" s="51">
        <v>0</v>
      </c>
      <c r="AS2" s="48">
        <f t="shared" ref="AS2:AS3" si="8">IF(ISERROR(AW2*AR2),"",AW2*AR2)</f>
        <v>0</v>
      </c>
      <c r="AT2" s="48">
        <f t="shared" ref="AT2" si="9">IF(ISERROR(AN2+AP2+AS2),"",AN2+AP2+AS2)</f>
        <v>4.2000000000000003E-2</v>
      </c>
      <c r="AU2" s="53">
        <f t="shared" ref="AU2:AU3" si="10">IF(ISERROR(AL2+AT2),"",AL2+AT2)</f>
        <v>2.6689316249999999</v>
      </c>
      <c r="AV2" s="54">
        <f t="shared" ref="AV2:AV3" si="11">IF(ISERROR((AW2-AU2)/AW2),"",(AW2-AU2)/AW2)</f>
        <v>0.36454008928571435</v>
      </c>
      <c r="AW2" s="62">
        <v>4.2</v>
      </c>
      <c r="AX2" s="56">
        <v>10.99</v>
      </c>
      <c r="AY2" s="54">
        <f>IF(ISERROR((AX2-AW2)/AX2),"",(AX2-AW2)/AX2)</f>
        <v>0.61783439490445857</v>
      </c>
      <c r="AZ2" s="6"/>
      <c r="BA2" s="63">
        <v>1200</v>
      </c>
      <c r="BB2" s="48">
        <f>IF(ISERROR(AU2*BA2),"",AU2*BA2)</f>
        <v>3202.7179499999997</v>
      </c>
      <c r="BC2" s="48">
        <f>IF(ISERROR(AW2*BA2),"",AW2*BA2)</f>
        <v>5040</v>
      </c>
      <c r="BD2" s="48">
        <f t="shared" ref="BD2:BD3" si="12">IF(ISERROR(AX2*BA2),"",AX2*BA2)</f>
        <v>13188</v>
      </c>
      <c r="BE2" s="57">
        <v>6.63</v>
      </c>
      <c r="BF2" s="38"/>
      <c r="BG2" s="36"/>
      <c r="BH2" s="35" t="s">
        <v>67</v>
      </c>
      <c r="BI2" s="35" t="s">
        <v>68</v>
      </c>
      <c r="BJ2" s="64" t="s">
        <v>72</v>
      </c>
    </row>
    <row r="3" spans="1:62" customFormat="1" ht="85" customHeight="1" x14ac:dyDescent="0.35">
      <c r="A3" s="35"/>
      <c r="B3" s="67"/>
      <c r="C3" s="67"/>
      <c r="D3" s="68"/>
      <c r="E3" s="67"/>
      <c r="F3" s="67" t="s">
        <v>82</v>
      </c>
      <c r="G3" s="69" t="s">
        <v>79</v>
      </c>
      <c r="H3" s="68" t="s">
        <v>70</v>
      </c>
      <c r="I3" s="68" t="str">
        <f t="shared" ref="I3" si="13">H3</f>
        <v>Resin Lotion Pump(plastic chrome  pump )</v>
      </c>
      <c r="J3" s="65" t="s">
        <v>62</v>
      </c>
      <c r="K3" s="65" t="s">
        <v>62</v>
      </c>
      <c r="L3" s="67" t="s">
        <v>80</v>
      </c>
      <c r="M3" s="68"/>
      <c r="N3" s="70"/>
      <c r="O3" s="38"/>
      <c r="P3" s="66" t="s">
        <v>81</v>
      </c>
      <c r="Q3" s="71"/>
      <c r="R3" s="37" t="s">
        <v>63</v>
      </c>
      <c r="S3" s="39">
        <f>'[7]Sunny 12.22'!Q32</f>
        <v>2.1</v>
      </c>
      <c r="T3" s="37" t="s">
        <v>64</v>
      </c>
      <c r="U3" s="40" t="s">
        <v>65</v>
      </c>
      <c r="V3" s="41">
        <v>28</v>
      </c>
      <c r="W3" s="41">
        <v>26.5</v>
      </c>
      <c r="X3" s="41">
        <v>42</v>
      </c>
      <c r="Y3" s="41">
        <v>25.5</v>
      </c>
      <c r="Z3" s="41">
        <v>13</v>
      </c>
      <c r="AA3" s="41">
        <v>20</v>
      </c>
      <c r="AB3" s="42">
        <v>10</v>
      </c>
      <c r="AC3" s="43">
        <v>8</v>
      </c>
      <c r="AD3" s="44">
        <f t="shared" si="0"/>
        <v>6.6299999999999996E-3</v>
      </c>
      <c r="AE3" s="45">
        <v>63</v>
      </c>
      <c r="AF3" s="46">
        <f t="shared" si="1"/>
        <v>76018.099547511316</v>
      </c>
      <c r="AG3" s="47">
        <v>2250</v>
      </c>
      <c r="AH3" s="48">
        <f t="shared" si="2"/>
        <v>2.9598214285714283E-2</v>
      </c>
      <c r="AI3" s="49" t="s">
        <v>66</v>
      </c>
      <c r="AJ3" s="50">
        <f t="shared" si="3"/>
        <v>0.21800000000000003</v>
      </c>
      <c r="AK3" s="48">
        <f t="shared" si="4"/>
        <v>0.4578000000000001</v>
      </c>
      <c r="AL3" s="48">
        <f t="shared" si="5"/>
        <v>2.5873982142857144</v>
      </c>
      <c r="AM3" s="51">
        <v>0.01</v>
      </c>
      <c r="AN3" s="48">
        <f t="shared" si="6"/>
        <v>4.7500000000000001E-2</v>
      </c>
      <c r="AO3" s="51">
        <v>0</v>
      </c>
      <c r="AP3" s="48">
        <f t="shared" si="7"/>
        <v>0</v>
      </c>
      <c r="AQ3" s="52">
        <v>0</v>
      </c>
      <c r="AR3" s="51">
        <v>0</v>
      </c>
      <c r="AS3" s="48">
        <f t="shared" si="8"/>
        <v>0</v>
      </c>
      <c r="AT3" s="48">
        <f t="shared" ref="AT3" si="14">IF(ISERROR(AN3+AP3+AS3),"",AN3+AP3+AS3)</f>
        <v>4.7500000000000001E-2</v>
      </c>
      <c r="AU3" s="53">
        <f t="shared" si="10"/>
        <v>2.6348982142857142</v>
      </c>
      <c r="AV3" s="54">
        <f t="shared" si="11"/>
        <v>0.44528458646616542</v>
      </c>
      <c r="AW3" s="55">
        <v>4.75</v>
      </c>
      <c r="AX3" s="56">
        <v>10.99</v>
      </c>
      <c r="AY3" s="54">
        <f>IF(ISERROR((AX3-AW3)/AX3),"",(AX3-AW3)/AX3)</f>
        <v>0.56778889899909013</v>
      </c>
      <c r="AZ3" s="6"/>
      <c r="BA3" s="58"/>
      <c r="BB3" s="48">
        <f>IF(ISERROR(AU3*BA3),"",AU3*BA3)</f>
        <v>0</v>
      </c>
      <c r="BC3" s="48">
        <f>IF(ISERROR(AW3*BA3),"",AW3*BA3)</f>
        <v>0</v>
      </c>
      <c r="BD3" s="48">
        <f t="shared" si="12"/>
        <v>0</v>
      </c>
      <c r="BE3" s="57">
        <f>IF(V3="","",V3*W3*X3/1000000/AC3*BA3)</f>
        <v>0</v>
      </c>
      <c r="BF3" s="37"/>
      <c r="BG3" s="35"/>
      <c r="BH3" s="35" t="s">
        <v>67</v>
      </c>
      <c r="BI3" s="35" t="s">
        <v>68</v>
      </c>
      <c r="BJ3" s="35" t="s">
        <v>69</v>
      </c>
    </row>
  </sheetData>
  <sheetProtection insertRows="0" deleteRows="0" sort="0"/>
  <protectedRanges>
    <protectedRange sqref="Q2:T2 BE2 A4:J221 AK2:AV2 N2 L4:N221 AH2 AY2 AD2:AF2 P4:AW221" name="Range1"/>
    <protectedRange sqref="AG2" name="Range1_3"/>
    <protectedRange sqref="AI2:AJ2 AI3" name="Range1_4"/>
    <protectedRange sqref="AX2" name="Range1_5"/>
    <protectedRange sqref="K4:K248" name="Range1_1"/>
    <protectedRange sqref="AZ4:AZ243 AZ2" name="Range1_7"/>
    <protectedRange sqref="O4:O243 O2" name="Range1_8"/>
    <protectedRange sqref="D2" name="Range1_1_1"/>
    <protectedRange sqref="A2:C2 E2" name="Range1_7_1"/>
    <protectedRange sqref="F2" name="Range1_1_2"/>
    <protectedRange sqref="G2:H2 J2:K2" name="Range1_7_3"/>
    <protectedRange sqref="L2" name="Range1_2_4_1"/>
    <protectedRange sqref="M2" name="Range1_7_4"/>
    <protectedRange sqref="U2" name="Range1_13"/>
    <protectedRange sqref="AB2" name="Range1_2_1"/>
    <protectedRange sqref="V2:AA2" name="Range1_10_1"/>
    <protectedRange sqref="BJ2" name="Range1_7_5"/>
    <protectedRange sqref="N3 Q3:T3 BE3 AD3:AF3 AH3 AK3:AV3 AY3" name="Range1_2"/>
    <protectedRange sqref="AG3" name="Range1_3_1"/>
    <protectedRange sqref="AJ3" name="Range1_4_2"/>
    <protectedRange sqref="AX3" name="Range1_5_2"/>
    <protectedRange sqref="AZ3" name="Range1_7_6"/>
    <protectedRange sqref="O3" name="Range1_8_1"/>
    <protectedRange sqref="A3:C3 E3" name="Range1_9_2"/>
    <protectedRange sqref="D3" name="Range1_1_1_1"/>
    <protectedRange sqref="G3:L3" name="Range1_11_1"/>
    <protectedRange sqref="F3" name="Range1_1_2_1"/>
    <protectedRange sqref="M3" name="Range1_12_1"/>
    <protectedRange sqref="U3" name="Range1_13_1"/>
    <protectedRange sqref="V3:AB3" name="Range1_2_1_1"/>
  </protectedRanges>
  <phoneticPr fontId="2" type="noConversion"/>
  <dataValidations count="1">
    <dataValidation type="list" allowBlank="1" showInputMessage="1" showErrorMessage="1" sqref="E2" xr:uid="{4504F3EF-59BD-472D-BCF3-E8559C32561A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HG Seleted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2026-02-12T02:27:14Z</dcterms:created>
  <dcterms:modified xsi:type="dcterms:W3CDTF">2026-02-12T02:35:03Z</dcterms:modified>
</cp:coreProperties>
</file>