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CBDA00D-DBCB-40A5-BBEE-99E8408A6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8" l="1"/>
  <c r="BE9" i="8"/>
  <c r="BB9" i="8"/>
  <c r="AV9" i="8"/>
  <c r="AS9" i="8"/>
  <c r="AP9" i="8"/>
  <c r="AN9" i="8"/>
  <c r="AL9" i="8"/>
  <c r="AH9" i="8"/>
  <c r="AI9" i="8" s="1"/>
  <c r="AC9" i="8"/>
  <c r="AD9" i="8" s="1"/>
  <c r="AF9" i="8" s="1"/>
  <c r="BE8" i="8"/>
  <c r="BB8" i="8"/>
  <c r="AV8" i="8"/>
  <c r="AS8" i="8"/>
  <c r="AP8" i="8"/>
  <c r="AN8" i="8"/>
  <c r="AL8" i="8"/>
  <c r="AH8" i="8"/>
  <c r="AI8" i="8" s="1"/>
  <c r="AC8" i="8"/>
  <c r="AD8" i="8" s="1"/>
  <c r="AF8" i="8" s="1"/>
  <c r="BE7" i="8"/>
  <c r="BB7" i="8"/>
  <c r="AV7" i="8"/>
  <c r="AS7" i="8"/>
  <c r="AP7" i="8"/>
  <c r="AN7" i="8"/>
  <c r="AL7" i="8"/>
  <c r="AH7" i="8"/>
  <c r="AC7" i="8"/>
  <c r="AD7" i="8" s="1"/>
  <c r="AF7" i="8" s="1"/>
  <c r="BE6" i="8"/>
  <c r="BB6" i="8"/>
  <c r="AV6" i="8"/>
  <c r="AS6" i="8"/>
  <c r="AP6" i="8"/>
  <c r="AN6" i="8"/>
  <c r="AL6" i="8"/>
  <c r="AH6" i="8"/>
  <c r="AC6" i="8"/>
  <c r="AD6" i="8" s="1"/>
  <c r="AF6" i="8" s="1"/>
  <c r="AW6" i="8" l="1"/>
  <c r="AJ6" i="8"/>
  <c r="AX6" i="8" s="1"/>
  <c r="AY6" i="8" s="1"/>
  <c r="BD6" i="8" s="1"/>
  <c r="AW7" i="8"/>
  <c r="AW8" i="8"/>
  <c r="AW9" i="8"/>
  <c r="AJ8" i="8"/>
  <c r="AJ9" i="8"/>
  <c r="AI7" i="8"/>
  <c r="AJ7" i="8" s="1"/>
  <c r="AX7" i="8" s="1"/>
  <c r="AY7" i="8" s="1"/>
  <c r="BD7" i="8" s="1"/>
  <c r="AX8" i="8" l="1"/>
  <c r="AY8" i="8" s="1"/>
  <c r="BD8" i="8" s="1"/>
  <c r="AX9" i="8"/>
  <c r="AY9" i="8" s="1"/>
  <c r="BD9" i="8" s="1"/>
  <c r="AH3" i="8"/>
  <c r="AH4" i="8"/>
  <c r="AH5" i="8"/>
  <c r="AH2" i="8"/>
  <c r="BB3" i="8" l="1"/>
  <c r="BB4" i="8"/>
  <c r="BB5" i="8"/>
  <c r="BB2" i="8"/>
  <c r="BE5" i="8"/>
  <c r="AV5" i="8"/>
  <c r="AS5" i="8"/>
  <c r="AP5" i="8"/>
  <c r="AN5" i="8"/>
  <c r="AL5" i="8"/>
  <c r="AI5" i="8"/>
  <c r="AC5" i="8"/>
  <c r="AD5" i="8" s="1"/>
  <c r="AF5" i="8" s="1"/>
  <c r="BE4" i="8"/>
  <c r="AV4" i="8"/>
  <c r="AS4" i="8"/>
  <c r="AP4" i="8"/>
  <c r="AN4" i="8"/>
  <c r="AL4" i="8"/>
  <c r="AI4" i="8"/>
  <c r="AC4" i="8"/>
  <c r="AD4" i="8" s="1"/>
  <c r="AF4" i="8" s="1"/>
  <c r="BE3" i="8"/>
  <c r="AV3" i="8"/>
  <c r="AS3" i="8"/>
  <c r="AP3" i="8"/>
  <c r="AN3" i="8"/>
  <c r="AL3" i="8"/>
  <c r="AI3" i="8"/>
  <c r="AC3" i="8"/>
  <c r="AD3" i="8" s="1"/>
  <c r="AF3" i="8" s="1"/>
  <c r="BE2" i="8"/>
  <c r="AV2" i="8"/>
  <c r="AS2" i="8"/>
  <c r="AP2" i="8"/>
  <c r="AN2" i="8"/>
  <c r="AL2" i="8"/>
  <c r="AI2" i="8"/>
  <c r="AC2" i="8"/>
  <c r="AD2" i="8" s="1"/>
  <c r="AF2" i="8" s="1"/>
  <c r="AJ4" i="8" l="1"/>
  <c r="AW2" i="8"/>
  <c r="AJ3" i="8"/>
  <c r="AJ5" i="8"/>
  <c r="AW5" i="8"/>
  <c r="AW4" i="8"/>
  <c r="AW3" i="8"/>
  <c r="AJ2" i="8"/>
  <c r="AX4" i="8" l="1"/>
  <c r="AY4" i="8" s="1"/>
  <c r="BD4" i="8" s="1"/>
  <c r="AX3" i="8"/>
  <c r="AY3" i="8" s="1"/>
  <c r="BD3" i="8" s="1"/>
  <c r="AX2" i="8"/>
  <c r="AY2" i="8" s="1"/>
  <c r="BD2" i="8" s="1"/>
  <c r="AX5" i="8"/>
  <c r="AY5" i="8" s="1"/>
  <c r="B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<sst xmlns="http://schemas.openxmlformats.org/spreadsheetml/2006/main" count="161" uniqueCount="87">
  <si>
    <t>Brand</t>
  </si>
  <si>
    <t>Package Type</t>
  </si>
  <si>
    <t>Licensor</t>
  </si>
  <si>
    <t>Normal</t>
  </si>
  <si>
    <t>THROW</t>
  </si>
  <si>
    <t>Harbor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</si>
  <si>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</si>
  <si>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</si>
  <si>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</si>
  <si>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</si>
  <si>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</si>
  <si>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</si>
  <si>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</si>
  <si>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</si>
  <si>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</si>
  <si>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</si>
  <si>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</si>
  <si>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</si>
  <si>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</si>
  <si>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</si>
  <si>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</si>
  <si>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</si>
  <si>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</si>
  <si>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</si>
  <si>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</si>
  <si>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</si>
  <si>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</si>
  <si>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</si>
  <si>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</si>
  <si>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</si>
  <si>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</si>
  <si>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</si>
  <si>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</si>
  <si>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</si>
  <si>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</si>
  <si>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</si>
  <si>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</si>
  <si>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</si>
  <si>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</si>
  <si>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</si>
  <si>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</si>
  <si>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</si>
  <si>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</si>
  <si>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</si>
  <si>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</si>
  <si>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</si>
  <si>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</si>
  <si>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</si>
  <si>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</si>
  <si>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</si>
  <si>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</si>
  <si>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</si>
  <si>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</si>
  <si>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</si>
  <si>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</si>
  <si>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</si>
  <si>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</si>
  <si>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</si>
  <si>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 Markup %</t>
  </si>
  <si>
    <t>Material-Short</t>
  </si>
  <si>
    <t>100% polyester knitted plush</t>
  </si>
  <si>
    <t>50x70"</t>
  </si>
  <si>
    <t>multi</t>
  </si>
  <si>
    <t>piece</t>
  </si>
  <si>
    <t>6301.40.0020</t>
  </si>
  <si>
    <t>6301.40.0021</t>
  </si>
  <si>
    <t>6301.40.0022</t>
  </si>
  <si>
    <t>6301.40.0023</t>
  </si>
  <si>
    <t>400gsm printed glimmersoft plush, 1" folded edges; Packaging: ribbon insert</t>
  </si>
  <si>
    <t>Santa Toile Plush Throw</t>
  </si>
  <si>
    <t>Dear Santa Plush Throw</t>
  </si>
  <si>
    <t>Deer Mountain Plush Throw</t>
  </si>
  <si>
    <t>Berkshires Plush Throw</t>
  </si>
  <si>
    <t>Candy Toss Plush Throw</t>
  </si>
  <si>
    <t>Cozy Beverages  Plush Throw</t>
  </si>
  <si>
    <t>Sweater Weather Plush Throw</t>
  </si>
  <si>
    <t>Gingerbread Village  Plush Throw</t>
  </si>
  <si>
    <t>26HLD PNT THW</t>
  </si>
  <si>
    <t>26Holiday Printed Throw</t>
  </si>
  <si>
    <t>NX50-745</t>
  </si>
  <si>
    <t>NX50-746</t>
  </si>
  <si>
    <t>NX50-747</t>
  </si>
  <si>
    <t>NX50-748</t>
  </si>
  <si>
    <t>NX50-749</t>
  </si>
  <si>
    <t>NX50-750</t>
  </si>
  <si>
    <t>NX50-751</t>
  </si>
  <si>
    <t>NX50-752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</si>
</sst>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 * #,##0.00_ ;_ * \-#,##0.00_ ;_ * &quot;-&quot;??_ ;_ @_ 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91" formatCode="[$$-481]#,##0.00_);[Red]\([$$-481]#,##0.00\)"/>
    <numFmt numFmtId="192" formatCode="[$$-409]#,##0.000_ ;\-[$$-409]#,##0.000\ "/>
    <numFmt numFmtId="194" formatCode="[$$-409]#,##0.00;\-[$$-409]#,##0.00"/>
    <numFmt numFmtId="196" formatCode="0.0_ 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FF"/>
      <name val="Calibri"/>
      <family val="2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0" fillId="0" borderId="0"/>
    <xf numFmtId="17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2" fillId="0" borderId="0">
      <alignment vertical="center"/>
    </xf>
    <xf numFmtId="194" fontId="3" fillId="0" borderId="0" applyProtection="0"/>
    <xf numFmtId="0" fontId="3" fillId="0" borderId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80" fontId="7" fillId="3" borderId="1" xfId="1" applyNumberFormat="1" applyFont="1" applyFill="1" applyBorder="1" applyAlignment="1">
      <alignment wrapText="1"/>
    </xf>
    <xf numFmtId="180" fontId="1" fillId="6" borderId="2" xfId="0" applyNumberFormat="1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80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7" fillId="5" borderId="1" xfId="1" applyNumberFormat="1" applyFont="1" applyFill="1" applyBorder="1" applyAlignment="1">
      <alignment wrapText="1"/>
    </xf>
    <xf numFmtId="180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0" fontId="8" fillId="7" borderId="1" xfId="1" applyNumberFormat="1" applyFont="1" applyFill="1" applyBorder="1" applyAlignment="1">
      <alignment wrapText="1"/>
    </xf>
    <xf numFmtId="18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7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5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180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82" fontId="13" fillId="0" borderId="1" xfId="0" applyNumberFormat="1" applyFont="1" applyBorder="1" applyAlignment="1">
      <alignment wrapText="1"/>
    </xf>
    <xf numFmtId="180" fontId="13" fillId="0" borderId="2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180" fontId="0" fillId="5" borderId="1" xfId="0" applyNumberFormat="1" applyFill="1" applyBorder="1" applyAlignment="1">
      <alignment wrapText="1"/>
    </xf>
    <xf numFmtId="0" fontId="2" fillId="5" borderId="4" xfId="23" applyFill="1" applyBorder="1" applyAlignment="1">
      <alignment wrapText="1"/>
    </xf>
    <xf numFmtId="0" fontId="3" fillId="5" borderId="4" xfId="0" applyFont="1" applyFill="1" applyBorder="1"/>
  </cellXfs>
  <cellStyles count="28">
    <cellStyle name="Comma 2" xfId="11" xr:uid="{18229D3B-7BD0-435F-B258-01E826642889}"/>
    <cellStyle name="Comma 2 2" xfId="22" xr:uid="{9C2F7A43-4CD4-4C61-BA1A-A878B3DA1F21}"/>
    <cellStyle name="Comma 2 2 2" xfId="26" xr:uid="{EF7EB623-5444-400C-8867-43C0B009CB50}"/>
    <cellStyle name="Comma 2 3" xfId="24" xr:uid="{36F038A2-53AA-4BC0-B35A-0C8644FE70DF}"/>
    <cellStyle name="Comma 3" xfId="18" xr:uid="{8C01C9E8-D858-4E02-8419-E0C2545670CA}"/>
    <cellStyle name="Comma 3 2" xfId="25" xr:uid="{B90894A7-C860-4CC1-A0B0-E31C8AC5F89F}"/>
    <cellStyle name="Currency 2" xfId="5" xr:uid="{2FAF1D55-D6CB-42D0-8B51-42EB00C03301}"/>
    <cellStyle name="Currency 3" xfId="9" xr:uid="{15BCEF09-B3E8-4B52-BAB7-E2ACB4160100}"/>
    <cellStyle name="Currency 3 2" xfId="20" xr:uid="{A7A14EEA-AE2E-4DC6-9A05-2794498DC53C}"/>
    <cellStyle name="Currency 4" xfId="16" xr:uid="{37223AB8-7B32-4191-A7C4-1192641F7865}"/>
    <cellStyle name="Normal 2" xfId="4" xr:uid="{48B94C46-0AEB-498B-8577-219C43D37EB5}"/>
    <cellStyle name="Normal 2 18 2" xfId="1" xr:uid="{1BA08453-9F65-454B-A4A0-7177E70831F2}"/>
    <cellStyle name="Normal 2 2" xfId="8" xr:uid="{A05BD6AD-F19F-4D05-91C1-A31B9DCC0273}"/>
    <cellStyle name="Normal 2 2 2" xfId="19" xr:uid="{89FAC4BE-1600-47E7-97CA-47E00C4566AB}"/>
    <cellStyle name="Normal 2 3" xfId="15" xr:uid="{0D7F4716-606A-4966-8FC8-1443BE3228EC}"/>
    <cellStyle name="Normal 27 5 3" xfId="12" xr:uid="{39DBDA6E-C28F-4819-B551-218E377B9985}"/>
    <cellStyle name="Normal 3" xfId="7" xr:uid="{308FBD49-B2C2-4869-8FBA-FF8731BDAFB3}"/>
    <cellStyle name="Normal 4" xfId="27" xr:uid="{DEAB1757-9067-4E01-8C61-8CA663AE91FE}"/>
    <cellStyle name="Normal_CCD-HSN  1.14.11" xfId="13" xr:uid="{FA106299-B4DD-48DA-9E98-56447DCDD738}"/>
    <cellStyle name="Percent 2" xfId="6" xr:uid="{E70589B9-27E6-48C2-9E75-E5CCCEF28152}"/>
    <cellStyle name="Percent 3" xfId="10" xr:uid="{B2FA17F4-F980-4522-AE40-692055D3FE80}"/>
    <cellStyle name="Percent 3 2" xfId="21" xr:uid="{2B4A8B34-8475-4113-9488-6689B1765687}"/>
    <cellStyle name="Percent 4" xfId="17" xr:uid="{E9FA315E-4580-4E03-A73E-0F037614AD8A}"/>
    <cellStyle name="Style 1" xfId="3" xr:uid="{F4609D05-B161-47A5-8040-F8D4BA086F06}"/>
    <cellStyle name="常规" xfId="0" builtinId="0"/>
    <cellStyle name="常规 2" xfId="23" xr:uid="{1439E873-3F5F-4330-8CB9-18C7E6C1E1B4}"/>
    <cellStyle name="样式 1 2" xfId="2" xr:uid="{DC9B73B6-A1E9-48DB-83A0-64D6E1D16DDF}"/>
    <cellStyle name="样式 1 2 3 3" xfId="14" xr:uid="{C6EEC9E8-ADB4-4AAD-8EBE-4BC1FC636F39}"/>
  </cellStyles>
  <dxfs count="27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MyTableStyleLightBlue" pivot="0" count="9" xr9:uid="{6D8D3A8F-2C23-4CE0-8325-9D3248F18A74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secondRowStripe" dxfId="20"/>
      <tableStyleElement type="firstColumnStripe" dxfId="19"/>
      <tableStyleElement type="secondColumnStripe" dxfId="18"/>
    </tableStyle>
    <tableStyle name="MyTableStyleLightBlue 2" pivot="0" count="9" xr9:uid="{80BD2AF6-D57D-4777-8505-DC545B455F49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  <tableStyle name="MyTableStyleLightBlue 3" pivot="0" count="9" xr9:uid="{ADB8F758-685B-4F7B-AF0F-EF70C68A2227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E9"/>
  <sheetViews>
    <sheetView tabSelected="1" zoomScale="99" zoomScaleNormal="99" workbookViewId="0">
      <selection activeCell="S2" sqref="S2:V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8" width="10.42578125" style="3" customWidth="1"/>
    <col min="9" max="9" width="13.7109375" style="3" customWidth="1"/>
    <col min="10" max="10" width="23" style="3" customWidth="1"/>
    <col min="11" max="11" width="9.85546875" style="49" customWidth="1"/>
    <col min="12" max="12" width="7" style="3" customWidth="1"/>
    <col min="13" max="14" width="6.140625" style="3" customWidth="1"/>
    <col min="15" max="15" width="10.140625" style="3" customWidth="1"/>
    <col min="16" max="16" width="13.85546875" style="3" customWidth="1"/>
    <col min="17" max="17" width="8.8554687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3" customWidth="1"/>
    <col min="25" max="25" width="8.7109375" style="43" customWidth="1"/>
    <col min="26" max="26" width="7.140625" style="43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7.5703125" style="6" customWidth="1"/>
    <col min="47" max="47" width="8.140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8.140625" style="6" customWidth="1"/>
    <col min="53" max="53" width="9.140625" style="3" customWidth="1"/>
    <col min="54" max="55" width="9.140625" style="3"/>
    <col min="56" max="56" width="10" style="6" customWidth="1"/>
    <col min="57" max="57" width="10.28515625" style="6" bestFit="1" customWidth="1"/>
    <col min="58" max="16384" width="9.140625" style="3"/>
  </cols>
  <sheetData>
    <row r="1" spans="1:57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55</v>
      </c>
      <c r="G1" s="41" t="s">
        <v>9</v>
      </c>
      <c r="H1" s="12" t="s">
        <v>10</v>
      </c>
      <c r="I1" s="40" t="s">
        <v>56</v>
      </c>
      <c r="J1" s="12" t="s">
        <v>11</v>
      </c>
      <c r="K1" s="40" t="s">
        <v>59</v>
      </c>
      <c r="L1" s="12" t="s">
        <v>12</v>
      </c>
      <c r="M1" s="12" t="s">
        <v>13</v>
      </c>
      <c r="N1" s="41" t="s">
        <v>14</v>
      </c>
      <c r="O1" s="41" t="s">
        <v>15</v>
      </c>
      <c r="P1" s="41" t="s">
        <v>16</v>
      </c>
      <c r="Q1" s="40" t="s">
        <v>57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4" t="s">
        <v>22</v>
      </c>
      <c r="Y1" s="44" t="s">
        <v>23</v>
      </c>
      <c r="Z1" s="44" t="s">
        <v>24</v>
      </c>
      <c r="AA1" s="20" t="s">
        <v>25</v>
      </c>
      <c r="AB1" s="21" t="s">
        <v>26</v>
      </c>
      <c r="AC1" s="47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23" t="s">
        <v>47</v>
      </c>
      <c r="AX1" s="26" t="s">
        <v>48</v>
      </c>
      <c r="AY1" s="27" t="s">
        <v>49</v>
      </c>
      <c r="AZ1" s="28" t="s">
        <v>50</v>
      </c>
      <c r="BA1" s="29" t="s">
        <v>51</v>
      </c>
      <c r="BB1" s="27" t="s">
        <v>58</v>
      </c>
      <c r="BC1" s="11" t="s">
        <v>52</v>
      </c>
      <c r="BD1" s="23" t="s">
        <v>53</v>
      </c>
      <c r="BE1" s="23" t="s">
        <v>54</v>
      </c>
    </row>
    <row r="2" spans="1:57" ht="63.75" customHeight="1">
      <c r="A2" s="30">
        <v>1</v>
      </c>
      <c r="B2" s="1"/>
      <c r="C2" s="1"/>
      <c r="D2" s="1" t="s">
        <v>5</v>
      </c>
      <c r="E2" s="1"/>
      <c r="F2" s="1" t="s">
        <v>4</v>
      </c>
      <c r="G2" s="54" t="s">
        <v>69</v>
      </c>
      <c r="H2" s="54" t="s">
        <v>78</v>
      </c>
      <c r="I2" s="54" t="s">
        <v>77</v>
      </c>
      <c r="J2" s="54" t="s">
        <v>68</v>
      </c>
      <c r="K2" s="50" t="s">
        <v>60</v>
      </c>
      <c r="L2" s="57" t="s">
        <v>61</v>
      </c>
      <c r="M2" s="1" t="s">
        <v>62</v>
      </c>
      <c r="N2" s="1"/>
      <c r="O2" s="60" t="s">
        <v>79</v>
      </c>
      <c r="P2" s="59"/>
      <c r="Q2" s="1" t="s">
        <v>63</v>
      </c>
      <c r="R2" s="31"/>
      <c r="S2" s="32">
        <v>7.8</v>
      </c>
      <c r="T2" s="33">
        <v>0</v>
      </c>
      <c r="U2" s="56">
        <v>3.5</v>
      </c>
      <c r="V2" s="58">
        <v>3.45</v>
      </c>
      <c r="W2" s="1" t="s">
        <v>3</v>
      </c>
      <c r="X2" s="45">
        <v>38</v>
      </c>
      <c r="Y2" s="45">
        <v>32</v>
      </c>
      <c r="Z2" s="55">
        <v>38</v>
      </c>
      <c r="AA2" s="32">
        <v>4</v>
      </c>
      <c r="AB2" s="34">
        <v>4</v>
      </c>
      <c r="AC2" s="48">
        <f>IF(X2="","",X2*Y2*Z2/1000000)</f>
        <v>4.5999999999999999E-2</v>
      </c>
      <c r="AD2" s="35">
        <f>IF(AB2="","",65/AC2*AB2)</f>
        <v>5652</v>
      </c>
      <c r="AE2" s="51">
        <v>3300</v>
      </c>
      <c r="AF2" s="36">
        <f>IF(ISERROR(AE2/AD2),"",AE2/AD2)</f>
        <v>0.57999999999999996</v>
      </c>
      <c r="AG2" s="1" t="s">
        <v>64</v>
      </c>
      <c r="AH2" s="52">
        <f>8.5%+20%</f>
        <v>0.28499999999999998</v>
      </c>
      <c r="AI2" s="36">
        <f>IF(ISERROR(U2*AH2),"",U2*AH2)</f>
        <v>1</v>
      </c>
      <c r="AJ2" s="36">
        <f t="shared" ref="AJ2:AJ5" si="0">IF(ISERROR(U2+AF2+AI2),"",U2+AF2+AI2)</f>
        <v>5.08</v>
      </c>
      <c r="AK2" s="37">
        <v>0.01</v>
      </c>
      <c r="AL2" s="36">
        <f t="shared" ref="AL2:AL5" si="1">IF(ISERROR(AZ2*AK2),"",AZ2*AK2)</f>
        <v>0.08</v>
      </c>
      <c r="AM2" s="37"/>
      <c r="AN2" s="36">
        <f t="shared" ref="AN2:AN5" si="2">IF(ISERROR(AZ2*AM2),"",AZ2*AM2)</f>
        <v>0</v>
      </c>
      <c r="AO2" s="37">
        <v>0.08</v>
      </c>
      <c r="AP2" s="36">
        <f t="shared" ref="AP2:AP5" si="3">IF(ISERROR(AZ2*AO2),"",AZ2*AO2)</f>
        <v>0.68</v>
      </c>
      <c r="AQ2" s="1"/>
      <c r="AR2" s="37"/>
      <c r="AS2" s="36">
        <f t="shared" ref="AS2:AS5" si="4">IF(ISERROR(AZ2*AR2),"",AZ2*AR2)</f>
        <v>0</v>
      </c>
      <c r="AT2" s="1"/>
      <c r="AU2" s="37"/>
      <c r="AV2" s="38">
        <f t="shared" ref="AV2:AV5" si="5">IF(ISERROR(AZ2*AU2),"",AZ2*AU2)</f>
        <v>0</v>
      </c>
      <c r="AW2" s="36">
        <f>IF(ISERROR(AL2+AN2+AP2+AS2+AV2),"",AL2+AN2+AP2+AS2+AV2)</f>
        <v>0.76</v>
      </c>
      <c r="AX2" s="36">
        <f t="shared" ref="AX2:AX5" si="6">IF(ISERROR(AJ2+AW2),"",AJ2+AW2)</f>
        <v>5.84</v>
      </c>
      <c r="AY2" s="39">
        <f t="shared" ref="AY2:AY5" si="7">IF(ISERROR((AZ2-AX2)/AZ2),"",(AZ2-AX2)/AZ2)</f>
        <v>0.30890000000000001</v>
      </c>
      <c r="AZ2" s="53">
        <v>8.4499999999999993</v>
      </c>
      <c r="BA2" s="10">
        <v>16.989999999999998</v>
      </c>
      <c r="BB2" s="39">
        <f>IF(ISERROR((BA2-AZ2)/BA2),"",(BA2-AZ2)/BA2)</f>
        <v>0.50260000000000005</v>
      </c>
      <c r="BC2" s="9">
        <v>1200</v>
      </c>
      <c r="BD2" s="36">
        <f t="shared" ref="BD2:BD5" si="8">IF(ISERROR(AY2*BC2),"",AX2*BC2)</f>
        <v>7008</v>
      </c>
      <c r="BE2" s="36">
        <f>IF(ISERROR(AZ2*BC2),"",AZ2*BC2)</f>
        <v>10140</v>
      </c>
    </row>
    <row r="3" spans="1:57" ht="60">
      <c r="A3" s="30">
        <v>2</v>
      </c>
      <c r="B3" s="1"/>
      <c r="C3" s="1"/>
      <c r="D3" s="1" t="s">
        <v>5</v>
      </c>
      <c r="E3" s="1"/>
      <c r="F3" s="1" t="s">
        <v>4</v>
      </c>
      <c r="G3" s="54" t="s">
        <v>70</v>
      </c>
      <c r="H3" s="54" t="s">
        <v>78</v>
      </c>
      <c r="I3" s="54" t="s">
        <v>77</v>
      </c>
      <c r="J3" s="54" t="s">
        <v>68</v>
      </c>
      <c r="K3" s="50" t="s">
        <v>60</v>
      </c>
      <c r="L3" s="57" t="s">
        <v>61</v>
      </c>
      <c r="M3" s="1" t="s">
        <v>62</v>
      </c>
      <c r="N3" s="1"/>
      <c r="O3" s="60" t="s">
        <v>80</v>
      </c>
      <c r="P3" s="59"/>
      <c r="Q3" s="1" t="s">
        <v>63</v>
      </c>
      <c r="R3" s="31"/>
      <c r="S3" s="32">
        <v>7.8</v>
      </c>
      <c r="T3" s="33">
        <v>0</v>
      </c>
      <c r="U3" s="56">
        <v>3.5</v>
      </c>
      <c r="V3" s="58">
        <v>3.45</v>
      </c>
      <c r="W3" s="1" t="s">
        <v>3</v>
      </c>
      <c r="X3" s="45">
        <v>38</v>
      </c>
      <c r="Y3" s="45">
        <v>32</v>
      </c>
      <c r="Z3" s="55">
        <v>38</v>
      </c>
      <c r="AA3" s="32">
        <v>4</v>
      </c>
      <c r="AB3" s="9">
        <v>4</v>
      </c>
      <c r="AC3" s="48">
        <f t="shared" ref="AC3:AC5" si="9">IF(X3="","",X3*Y3*Z3/1000000)</f>
        <v>4.5999999999999999E-2</v>
      </c>
      <c r="AD3" s="35">
        <f t="shared" ref="AD3:AD5" si="10">IF(AB3="","",65/AC3*AB3)</f>
        <v>5652</v>
      </c>
      <c r="AE3" s="51">
        <v>3300</v>
      </c>
      <c r="AF3" s="36">
        <f t="shared" ref="AF3:AF5" si="11">IF(ISERROR(AE3/AD3),"",AE3/AD3)</f>
        <v>0.57999999999999996</v>
      </c>
      <c r="AG3" s="1" t="s">
        <v>65</v>
      </c>
      <c r="AH3" s="52">
        <f t="shared" ref="AH3:AH9" si="12">8.5%+20%</f>
        <v>0.28499999999999998</v>
      </c>
      <c r="AI3" s="36">
        <f>IF(ISERROR(U3*AH3),"",U3*AH3)</f>
        <v>1</v>
      </c>
      <c r="AJ3" s="36">
        <f t="shared" si="0"/>
        <v>5.08</v>
      </c>
      <c r="AK3" s="37">
        <v>0.01</v>
      </c>
      <c r="AL3" s="36">
        <f t="shared" si="1"/>
        <v>0.08</v>
      </c>
      <c r="AM3" s="37"/>
      <c r="AN3" s="36">
        <f t="shared" si="2"/>
        <v>0</v>
      </c>
      <c r="AO3" s="37">
        <v>0.08</v>
      </c>
      <c r="AP3" s="36">
        <f t="shared" si="3"/>
        <v>0.68</v>
      </c>
      <c r="AQ3" s="1"/>
      <c r="AR3" s="37"/>
      <c r="AS3" s="36">
        <f t="shared" si="4"/>
        <v>0</v>
      </c>
      <c r="AT3" s="1"/>
      <c r="AU3" s="37"/>
      <c r="AV3" s="38">
        <f t="shared" si="5"/>
        <v>0</v>
      </c>
      <c r="AW3" s="36">
        <f t="shared" ref="AW3:AW5" si="13">IF(ISERROR(AL3+AN3+AP3+AS3+AV3),"",AL3+AN3+AP3+AS3+AV3)</f>
        <v>0.76</v>
      </c>
      <c r="AX3" s="36">
        <f t="shared" si="6"/>
        <v>5.84</v>
      </c>
      <c r="AY3" s="39">
        <f t="shared" si="7"/>
        <v>0.30890000000000001</v>
      </c>
      <c r="AZ3" s="53">
        <v>8.4499999999999993</v>
      </c>
      <c r="BA3" s="10">
        <v>16.989999999999998</v>
      </c>
      <c r="BB3" s="39">
        <f t="shared" ref="BB3:BB5" si="14">IF(ISERROR((BA3-AZ3)/BA3),"",(BA3-AZ3)/BA3)</f>
        <v>0.50260000000000005</v>
      </c>
      <c r="BC3" s="9">
        <v>1200</v>
      </c>
      <c r="BD3" s="36">
        <f t="shared" si="8"/>
        <v>7008</v>
      </c>
      <c r="BE3" s="36">
        <f t="shared" ref="BE3:BE5" si="15">IF(ISERROR(AZ3*BC3),"",AZ3*BC3)</f>
        <v>10140</v>
      </c>
    </row>
    <row r="4" spans="1:57" ht="60">
      <c r="A4" s="30">
        <v>3</v>
      </c>
      <c r="B4" s="1"/>
      <c r="C4" s="1"/>
      <c r="D4" s="1" t="s">
        <v>5</v>
      </c>
      <c r="E4" s="1"/>
      <c r="F4" s="1" t="s">
        <v>4</v>
      </c>
      <c r="G4" s="54" t="s">
        <v>71</v>
      </c>
      <c r="H4" s="54" t="s">
        <v>78</v>
      </c>
      <c r="I4" s="54" t="s">
        <v>77</v>
      </c>
      <c r="J4" s="54" t="s">
        <v>68</v>
      </c>
      <c r="K4" s="50" t="s">
        <v>60</v>
      </c>
      <c r="L4" s="57" t="s">
        <v>61</v>
      </c>
      <c r="M4" s="1" t="s">
        <v>62</v>
      </c>
      <c r="N4" s="1"/>
      <c r="O4" s="60" t="s">
        <v>81</v>
      </c>
      <c r="P4" s="59"/>
      <c r="Q4" s="1" t="s">
        <v>63</v>
      </c>
      <c r="R4" s="31"/>
      <c r="S4" s="32">
        <v>7.8</v>
      </c>
      <c r="T4" s="33">
        <v>0</v>
      </c>
      <c r="U4" s="56">
        <v>3.5</v>
      </c>
      <c r="V4" s="58">
        <v>3.45</v>
      </c>
      <c r="W4" s="1" t="s">
        <v>3</v>
      </c>
      <c r="X4" s="45">
        <v>38</v>
      </c>
      <c r="Y4" s="45">
        <v>32</v>
      </c>
      <c r="Z4" s="55">
        <v>38</v>
      </c>
      <c r="AA4" s="32">
        <v>4</v>
      </c>
      <c r="AB4" s="9">
        <v>4</v>
      </c>
      <c r="AC4" s="48">
        <f t="shared" si="9"/>
        <v>4.5999999999999999E-2</v>
      </c>
      <c r="AD4" s="35">
        <f t="shared" si="10"/>
        <v>5652</v>
      </c>
      <c r="AE4" s="51">
        <v>3300</v>
      </c>
      <c r="AF4" s="36">
        <f t="shared" si="11"/>
        <v>0.57999999999999996</v>
      </c>
      <c r="AG4" s="1" t="s">
        <v>66</v>
      </c>
      <c r="AH4" s="52">
        <f t="shared" si="12"/>
        <v>0.28499999999999998</v>
      </c>
      <c r="AI4" s="36">
        <f t="shared" ref="AI4:AI5" si="16">IF(ISERROR(U4*AH4),"",U4*AH4)</f>
        <v>1</v>
      </c>
      <c r="AJ4" s="36">
        <f t="shared" si="0"/>
        <v>5.08</v>
      </c>
      <c r="AK4" s="37">
        <v>0.01</v>
      </c>
      <c r="AL4" s="36">
        <f t="shared" si="1"/>
        <v>0.08</v>
      </c>
      <c r="AM4" s="37"/>
      <c r="AN4" s="36">
        <f t="shared" si="2"/>
        <v>0</v>
      </c>
      <c r="AO4" s="37">
        <v>0.08</v>
      </c>
      <c r="AP4" s="36">
        <f t="shared" si="3"/>
        <v>0.68</v>
      </c>
      <c r="AQ4" s="1"/>
      <c r="AR4" s="37"/>
      <c r="AS4" s="36">
        <f t="shared" si="4"/>
        <v>0</v>
      </c>
      <c r="AT4" s="1"/>
      <c r="AU4" s="37"/>
      <c r="AV4" s="38">
        <f t="shared" si="5"/>
        <v>0</v>
      </c>
      <c r="AW4" s="36">
        <f t="shared" si="13"/>
        <v>0.76</v>
      </c>
      <c r="AX4" s="36">
        <f t="shared" si="6"/>
        <v>5.84</v>
      </c>
      <c r="AY4" s="39">
        <f t="shared" si="7"/>
        <v>0.30890000000000001</v>
      </c>
      <c r="AZ4" s="53">
        <v>8.4499999999999993</v>
      </c>
      <c r="BA4" s="10">
        <v>16.989999999999998</v>
      </c>
      <c r="BB4" s="39">
        <f t="shared" si="14"/>
        <v>0.50260000000000005</v>
      </c>
      <c r="BC4" s="9">
        <v>1200</v>
      </c>
      <c r="BD4" s="36">
        <f t="shared" si="8"/>
        <v>7008</v>
      </c>
      <c r="BE4" s="36">
        <f t="shared" si="15"/>
        <v>10140</v>
      </c>
    </row>
    <row r="5" spans="1:57" ht="60">
      <c r="A5" s="30">
        <v>4</v>
      </c>
      <c r="B5" s="1"/>
      <c r="C5" s="1"/>
      <c r="D5" s="1" t="s">
        <v>5</v>
      </c>
      <c r="E5" s="1"/>
      <c r="F5" s="1" t="s">
        <v>4</v>
      </c>
      <c r="G5" s="54" t="s">
        <v>72</v>
      </c>
      <c r="H5" s="54" t="s">
        <v>78</v>
      </c>
      <c r="I5" s="54" t="s">
        <v>77</v>
      </c>
      <c r="J5" s="54" t="s">
        <v>68</v>
      </c>
      <c r="K5" s="50" t="s">
        <v>60</v>
      </c>
      <c r="L5" s="57" t="s">
        <v>61</v>
      </c>
      <c r="M5" s="1" t="s">
        <v>62</v>
      </c>
      <c r="N5" s="1"/>
      <c r="O5" s="60" t="s">
        <v>82</v>
      </c>
      <c r="P5" s="59"/>
      <c r="Q5" s="1" t="s">
        <v>63</v>
      </c>
      <c r="R5" s="31"/>
      <c r="S5" s="32">
        <v>7.8</v>
      </c>
      <c r="T5" s="33">
        <v>0</v>
      </c>
      <c r="U5" s="56">
        <v>3.5</v>
      </c>
      <c r="V5" s="58">
        <v>3.45</v>
      </c>
      <c r="W5" s="1" t="s">
        <v>3</v>
      </c>
      <c r="X5" s="45">
        <v>38</v>
      </c>
      <c r="Y5" s="45">
        <v>32</v>
      </c>
      <c r="Z5" s="55">
        <v>38</v>
      </c>
      <c r="AA5" s="32">
        <v>4</v>
      </c>
      <c r="AB5" s="9">
        <v>4</v>
      </c>
      <c r="AC5" s="48">
        <f t="shared" si="9"/>
        <v>4.5999999999999999E-2</v>
      </c>
      <c r="AD5" s="35">
        <f t="shared" si="10"/>
        <v>5652</v>
      </c>
      <c r="AE5" s="51">
        <v>3300</v>
      </c>
      <c r="AF5" s="36">
        <f t="shared" si="11"/>
        <v>0.57999999999999996</v>
      </c>
      <c r="AG5" s="1" t="s">
        <v>67</v>
      </c>
      <c r="AH5" s="52">
        <f t="shared" si="12"/>
        <v>0.28499999999999998</v>
      </c>
      <c r="AI5" s="36">
        <f t="shared" si="16"/>
        <v>1</v>
      </c>
      <c r="AJ5" s="36">
        <f t="shared" si="0"/>
        <v>5.08</v>
      </c>
      <c r="AK5" s="37">
        <v>0.01</v>
      </c>
      <c r="AL5" s="36">
        <f t="shared" si="1"/>
        <v>0.08</v>
      </c>
      <c r="AM5" s="37"/>
      <c r="AN5" s="36">
        <f t="shared" si="2"/>
        <v>0</v>
      </c>
      <c r="AO5" s="37">
        <v>0.08</v>
      </c>
      <c r="AP5" s="36">
        <f t="shared" si="3"/>
        <v>0.68</v>
      </c>
      <c r="AQ5" s="1"/>
      <c r="AR5" s="37"/>
      <c r="AS5" s="36">
        <f t="shared" si="4"/>
        <v>0</v>
      </c>
      <c r="AT5" s="1"/>
      <c r="AU5" s="37"/>
      <c r="AV5" s="38">
        <f t="shared" si="5"/>
        <v>0</v>
      </c>
      <c r="AW5" s="36">
        <f t="shared" si="13"/>
        <v>0.76</v>
      </c>
      <c r="AX5" s="36">
        <f t="shared" si="6"/>
        <v>5.84</v>
      </c>
      <c r="AY5" s="39">
        <f t="shared" si="7"/>
        <v>0.30890000000000001</v>
      </c>
      <c r="AZ5" s="53">
        <v>8.4499999999999993</v>
      </c>
      <c r="BA5" s="10">
        <v>16.989999999999998</v>
      </c>
      <c r="BB5" s="39">
        <f t="shared" si="14"/>
        <v>0.50260000000000005</v>
      </c>
      <c r="BC5" s="9">
        <v>1200</v>
      </c>
      <c r="BD5" s="36">
        <f t="shared" si="8"/>
        <v>7008</v>
      </c>
      <c r="BE5" s="36">
        <f t="shared" si="15"/>
        <v>10140</v>
      </c>
    </row>
    <row r="6" spans="1:57" ht="63.75" customHeight="1">
      <c r="A6" s="30">
        <v>5</v>
      </c>
      <c r="B6" s="1"/>
      <c r="C6" s="1"/>
      <c r="D6" s="1" t="s">
        <v>5</v>
      </c>
      <c r="E6" s="1"/>
      <c r="F6" s="1" t="s">
        <v>4</v>
      </c>
      <c r="G6" s="54" t="s">
        <v>73</v>
      </c>
      <c r="H6" s="54" t="s">
        <v>78</v>
      </c>
      <c r="I6" s="54" t="s">
        <v>77</v>
      </c>
      <c r="J6" s="54" t="s">
        <v>68</v>
      </c>
      <c r="K6" s="50" t="s">
        <v>60</v>
      </c>
      <c r="L6" s="57" t="s">
        <v>61</v>
      </c>
      <c r="M6" s="1" t="s">
        <v>62</v>
      </c>
      <c r="N6" s="1"/>
      <c r="O6" s="60" t="s">
        <v>83</v>
      </c>
      <c r="P6" s="59"/>
      <c r="Q6" s="1" t="s">
        <v>63</v>
      </c>
      <c r="R6" s="31"/>
      <c r="S6" s="32">
        <v>7.8</v>
      </c>
      <c r="T6" s="33">
        <v>0</v>
      </c>
      <c r="U6" s="56">
        <v>3.5</v>
      </c>
      <c r="V6" s="58">
        <v>3.45</v>
      </c>
      <c r="W6" s="1" t="s">
        <v>3</v>
      </c>
      <c r="X6" s="45">
        <v>38</v>
      </c>
      <c r="Y6" s="45">
        <v>32</v>
      </c>
      <c r="Z6" s="55">
        <v>38</v>
      </c>
      <c r="AA6" s="32">
        <v>4</v>
      </c>
      <c r="AB6" s="34">
        <v>4</v>
      </c>
      <c r="AC6" s="48">
        <f>IF(X6="","",X6*Y6*Z6/1000000)</f>
        <v>4.5999999999999999E-2</v>
      </c>
      <c r="AD6" s="35">
        <f>IF(AB6="","",65/AC6*AB6)</f>
        <v>5652</v>
      </c>
      <c r="AE6" s="51">
        <v>3300</v>
      </c>
      <c r="AF6" s="36">
        <f>IF(ISERROR(AE6/AD6),"",AE6/AD6)</f>
        <v>0.57999999999999996</v>
      </c>
      <c r="AG6" s="1" t="s">
        <v>64</v>
      </c>
      <c r="AH6" s="52">
        <f>8.5%+20%</f>
        <v>0.28499999999999998</v>
      </c>
      <c r="AI6" s="36">
        <f>IF(ISERROR(U6*AH6),"",U6*AH6)</f>
        <v>1</v>
      </c>
      <c r="AJ6" s="36">
        <f t="shared" ref="AJ6:AJ9" si="17">IF(ISERROR(U6+AF6+AI6),"",U6+AF6+AI6)</f>
        <v>5.08</v>
      </c>
      <c r="AK6" s="37">
        <v>0.01</v>
      </c>
      <c r="AL6" s="36">
        <f t="shared" ref="AL6:AL9" si="18">IF(ISERROR(AZ6*AK6),"",AZ6*AK6)</f>
        <v>0.08</v>
      </c>
      <c r="AM6" s="37"/>
      <c r="AN6" s="36">
        <f t="shared" ref="AN6:AN9" si="19">IF(ISERROR(AZ6*AM6),"",AZ6*AM6)</f>
        <v>0</v>
      </c>
      <c r="AO6" s="37">
        <v>0.08</v>
      </c>
      <c r="AP6" s="36">
        <f t="shared" ref="AP6:AP9" si="20">IF(ISERROR(AZ6*AO6),"",AZ6*AO6)</f>
        <v>0.68</v>
      </c>
      <c r="AQ6" s="1"/>
      <c r="AR6" s="37"/>
      <c r="AS6" s="36">
        <f t="shared" ref="AS6:AS9" si="21">IF(ISERROR(AZ6*AR6),"",AZ6*AR6)</f>
        <v>0</v>
      </c>
      <c r="AT6" s="1"/>
      <c r="AU6" s="37"/>
      <c r="AV6" s="38">
        <f t="shared" ref="AV6:AV9" si="22">IF(ISERROR(AZ6*AU6),"",AZ6*AU6)</f>
        <v>0</v>
      </c>
      <c r="AW6" s="36">
        <f>IF(ISERROR(AL6+AN6+AP6+AS6+AV6),"",AL6+AN6+AP6+AS6+AV6)</f>
        <v>0.76</v>
      </c>
      <c r="AX6" s="36">
        <f t="shared" ref="AX6:AX9" si="23">IF(ISERROR(AJ6+AW6),"",AJ6+AW6)</f>
        <v>5.84</v>
      </c>
      <c r="AY6" s="39">
        <f t="shared" ref="AY6:AY9" si="24">IF(ISERROR((AZ6-AX6)/AZ6),"",(AZ6-AX6)/AZ6)</f>
        <v>0.30890000000000001</v>
      </c>
      <c r="AZ6" s="53">
        <v>8.4499999999999993</v>
      </c>
      <c r="BA6" s="10">
        <v>16.989999999999998</v>
      </c>
      <c r="BB6" s="39">
        <f>IF(ISERROR((BA6-AZ6)/BA6),"",(BA6-AZ6)/BA6)</f>
        <v>0.50260000000000005</v>
      </c>
      <c r="BC6" s="9">
        <v>1200</v>
      </c>
      <c r="BD6" s="36">
        <f t="shared" ref="BD6:BD9" si="25">IF(ISERROR(AY6*BC6),"",AX6*BC6)</f>
        <v>7008</v>
      </c>
      <c r="BE6" s="36">
        <f>IF(ISERROR(AZ6*BC6),"",AZ6*BC6)</f>
        <v>10140</v>
      </c>
    </row>
    <row r="7" spans="1:57" ht="60">
      <c r="A7" s="30">
        <v>6</v>
      </c>
      <c r="B7" s="1"/>
      <c r="C7" s="1"/>
      <c r="D7" s="1" t="s">
        <v>5</v>
      </c>
      <c r="E7" s="1"/>
      <c r="F7" s="1" t="s">
        <v>4</v>
      </c>
      <c r="G7" s="54" t="s">
        <v>74</v>
      </c>
      <c r="H7" s="54" t="s">
        <v>78</v>
      </c>
      <c r="I7" s="54" t="s">
        <v>77</v>
      </c>
      <c r="J7" s="54" t="s">
        <v>68</v>
      </c>
      <c r="K7" s="50" t="s">
        <v>60</v>
      </c>
      <c r="L7" s="57" t="s">
        <v>61</v>
      </c>
      <c r="M7" s="1" t="s">
        <v>62</v>
      </c>
      <c r="N7" s="1"/>
      <c r="O7" s="60" t="s">
        <v>84</v>
      </c>
      <c r="P7" s="59"/>
      <c r="Q7" s="1" t="s">
        <v>63</v>
      </c>
      <c r="R7" s="31"/>
      <c r="S7" s="32">
        <v>7.8</v>
      </c>
      <c r="T7" s="33">
        <v>0</v>
      </c>
      <c r="U7" s="56">
        <v>3.5</v>
      </c>
      <c r="V7" s="58">
        <v>3.45</v>
      </c>
      <c r="W7" s="1" t="s">
        <v>3</v>
      </c>
      <c r="X7" s="45">
        <v>38</v>
      </c>
      <c r="Y7" s="45">
        <v>32</v>
      </c>
      <c r="Z7" s="55">
        <v>38</v>
      </c>
      <c r="AA7" s="32">
        <v>4</v>
      </c>
      <c r="AB7" s="9">
        <v>4</v>
      </c>
      <c r="AC7" s="48">
        <f t="shared" ref="AC7:AC9" si="26">IF(X7="","",X7*Y7*Z7/1000000)</f>
        <v>4.5999999999999999E-2</v>
      </c>
      <c r="AD7" s="35">
        <f t="shared" ref="AD7:AD9" si="27">IF(AB7="","",65/AC7*AB7)</f>
        <v>5652</v>
      </c>
      <c r="AE7" s="51">
        <v>3300</v>
      </c>
      <c r="AF7" s="36">
        <f t="shared" ref="AF7:AF9" si="28">IF(ISERROR(AE7/AD7),"",AE7/AD7)</f>
        <v>0.57999999999999996</v>
      </c>
      <c r="AG7" s="1" t="s">
        <v>65</v>
      </c>
      <c r="AH7" s="52">
        <f t="shared" si="12"/>
        <v>0.28499999999999998</v>
      </c>
      <c r="AI7" s="36">
        <f>IF(ISERROR(U7*AH7),"",U7*AH7)</f>
        <v>1</v>
      </c>
      <c r="AJ7" s="36">
        <f t="shared" si="17"/>
        <v>5.08</v>
      </c>
      <c r="AK7" s="37">
        <v>0.01</v>
      </c>
      <c r="AL7" s="36">
        <f t="shared" si="18"/>
        <v>0.08</v>
      </c>
      <c r="AM7" s="37"/>
      <c r="AN7" s="36">
        <f t="shared" si="19"/>
        <v>0</v>
      </c>
      <c r="AO7" s="37">
        <v>0.08</v>
      </c>
      <c r="AP7" s="36">
        <f t="shared" si="20"/>
        <v>0.68</v>
      </c>
      <c r="AQ7" s="1"/>
      <c r="AR7" s="37"/>
      <c r="AS7" s="36">
        <f t="shared" si="21"/>
        <v>0</v>
      </c>
      <c r="AT7" s="1"/>
      <c r="AU7" s="37"/>
      <c r="AV7" s="38">
        <f t="shared" si="22"/>
        <v>0</v>
      </c>
      <c r="AW7" s="36">
        <f t="shared" ref="AW7:AW9" si="29">IF(ISERROR(AL7+AN7+AP7+AS7+AV7),"",AL7+AN7+AP7+AS7+AV7)</f>
        <v>0.76</v>
      </c>
      <c r="AX7" s="36">
        <f t="shared" si="23"/>
        <v>5.84</v>
      </c>
      <c r="AY7" s="39">
        <f t="shared" si="24"/>
        <v>0.30890000000000001</v>
      </c>
      <c r="AZ7" s="53">
        <v>8.4499999999999993</v>
      </c>
      <c r="BA7" s="10">
        <v>16.989999999999998</v>
      </c>
      <c r="BB7" s="39">
        <f t="shared" ref="BB7:BB9" si="30">IF(ISERROR((BA7-AZ7)/BA7),"",(BA7-AZ7)/BA7)</f>
        <v>0.50260000000000005</v>
      </c>
      <c r="BC7" s="9">
        <v>1200</v>
      </c>
      <c r="BD7" s="36">
        <f t="shared" si="25"/>
        <v>7008</v>
      </c>
      <c r="BE7" s="36">
        <f t="shared" ref="BE7:BE9" si="31">IF(ISERROR(AZ7*BC7),"",AZ7*BC7)</f>
        <v>10140</v>
      </c>
    </row>
    <row r="8" spans="1:57" ht="60">
      <c r="A8" s="30">
        <v>7</v>
      </c>
      <c r="B8" s="1"/>
      <c r="C8" s="1"/>
      <c r="D8" s="1" t="s">
        <v>5</v>
      </c>
      <c r="E8" s="1"/>
      <c r="F8" s="1" t="s">
        <v>4</v>
      </c>
      <c r="G8" s="54" t="s">
        <v>75</v>
      </c>
      <c r="H8" s="54" t="s">
        <v>78</v>
      </c>
      <c r="I8" s="54" t="s">
        <v>77</v>
      </c>
      <c r="J8" s="54" t="s">
        <v>68</v>
      </c>
      <c r="K8" s="50" t="s">
        <v>60</v>
      </c>
      <c r="L8" s="57" t="s">
        <v>61</v>
      </c>
      <c r="M8" s="1" t="s">
        <v>62</v>
      </c>
      <c r="N8" s="1"/>
      <c r="O8" s="60" t="s">
        <v>85</v>
      </c>
      <c r="P8" s="59"/>
      <c r="Q8" s="1" t="s">
        <v>63</v>
      </c>
      <c r="R8" s="31"/>
      <c r="S8" s="32">
        <v>7.8</v>
      </c>
      <c r="T8" s="33">
        <v>0</v>
      </c>
      <c r="U8" s="56">
        <v>3.5</v>
      </c>
      <c r="V8" s="58">
        <v>3.45</v>
      </c>
      <c r="W8" s="1" t="s">
        <v>3</v>
      </c>
      <c r="X8" s="45">
        <v>38</v>
      </c>
      <c r="Y8" s="45">
        <v>32</v>
      </c>
      <c r="Z8" s="55">
        <v>38</v>
      </c>
      <c r="AA8" s="32">
        <v>4</v>
      </c>
      <c r="AB8" s="9">
        <v>4</v>
      </c>
      <c r="AC8" s="48">
        <f t="shared" si="26"/>
        <v>4.5999999999999999E-2</v>
      </c>
      <c r="AD8" s="35">
        <f t="shared" si="27"/>
        <v>5652</v>
      </c>
      <c r="AE8" s="51">
        <v>3300</v>
      </c>
      <c r="AF8" s="36">
        <f t="shared" si="28"/>
        <v>0.57999999999999996</v>
      </c>
      <c r="AG8" s="1" t="s">
        <v>66</v>
      </c>
      <c r="AH8" s="52">
        <f t="shared" si="12"/>
        <v>0.28499999999999998</v>
      </c>
      <c r="AI8" s="36">
        <f t="shared" ref="AI8:AI9" si="32">IF(ISERROR(U8*AH8),"",U8*AH8)</f>
        <v>1</v>
      </c>
      <c r="AJ8" s="36">
        <f t="shared" si="17"/>
        <v>5.08</v>
      </c>
      <c r="AK8" s="37">
        <v>0.01</v>
      </c>
      <c r="AL8" s="36">
        <f t="shared" si="18"/>
        <v>0.08</v>
      </c>
      <c r="AM8" s="37"/>
      <c r="AN8" s="36">
        <f t="shared" si="19"/>
        <v>0</v>
      </c>
      <c r="AO8" s="37">
        <v>0.08</v>
      </c>
      <c r="AP8" s="36">
        <f t="shared" si="20"/>
        <v>0.68</v>
      </c>
      <c r="AQ8" s="1"/>
      <c r="AR8" s="37"/>
      <c r="AS8" s="36">
        <f t="shared" si="21"/>
        <v>0</v>
      </c>
      <c r="AT8" s="1"/>
      <c r="AU8" s="37"/>
      <c r="AV8" s="38">
        <f t="shared" si="22"/>
        <v>0</v>
      </c>
      <c r="AW8" s="36">
        <f t="shared" si="29"/>
        <v>0.76</v>
      </c>
      <c r="AX8" s="36">
        <f t="shared" si="23"/>
        <v>5.84</v>
      </c>
      <c r="AY8" s="39">
        <f t="shared" si="24"/>
        <v>0.30890000000000001</v>
      </c>
      <c r="AZ8" s="53">
        <v>8.4499999999999993</v>
      </c>
      <c r="BA8" s="10">
        <v>16.989999999999998</v>
      </c>
      <c r="BB8" s="39">
        <f t="shared" si="30"/>
        <v>0.50260000000000005</v>
      </c>
      <c r="BC8" s="9">
        <v>1200</v>
      </c>
      <c r="BD8" s="36">
        <f t="shared" si="25"/>
        <v>7008</v>
      </c>
      <c r="BE8" s="36">
        <f t="shared" si="31"/>
        <v>10140</v>
      </c>
    </row>
    <row r="9" spans="1:57" ht="60">
      <c r="A9" s="30">
        <v>8</v>
      </c>
      <c r="B9" s="1"/>
      <c r="C9" s="1"/>
      <c r="D9" s="1" t="s">
        <v>5</v>
      </c>
      <c r="E9" s="1"/>
      <c r="F9" s="1" t="s">
        <v>4</v>
      </c>
      <c r="G9" s="54" t="s">
        <v>76</v>
      </c>
      <c r="H9" s="54" t="s">
        <v>78</v>
      </c>
      <c r="I9" s="54" t="s">
        <v>77</v>
      </c>
      <c r="J9" s="54" t="s">
        <v>68</v>
      </c>
      <c r="K9" s="50" t="s">
        <v>60</v>
      </c>
      <c r="L9" s="57" t="s">
        <v>61</v>
      </c>
      <c r="M9" s="1" t="s">
        <v>62</v>
      </c>
      <c r="N9" s="1"/>
      <c r="O9" s="60" t="s">
        <v>86</v>
      </c>
      <c r="P9" s="59"/>
      <c r="Q9" s="1" t="s">
        <v>63</v>
      </c>
      <c r="R9" s="31"/>
      <c r="S9" s="32">
        <v>7.8</v>
      </c>
      <c r="T9" s="33">
        <v>0</v>
      </c>
      <c r="U9" s="56">
        <v>3.5</v>
      </c>
      <c r="V9" s="58">
        <v>3.45</v>
      </c>
      <c r="W9" s="1" t="s">
        <v>3</v>
      </c>
      <c r="X9" s="45">
        <v>38</v>
      </c>
      <c r="Y9" s="45">
        <v>32</v>
      </c>
      <c r="Z9" s="55">
        <v>38</v>
      </c>
      <c r="AA9" s="32">
        <v>4</v>
      </c>
      <c r="AB9" s="9">
        <v>4</v>
      </c>
      <c r="AC9" s="48">
        <f t="shared" si="26"/>
        <v>4.5999999999999999E-2</v>
      </c>
      <c r="AD9" s="35">
        <f t="shared" si="27"/>
        <v>5652</v>
      </c>
      <c r="AE9" s="51">
        <v>3300</v>
      </c>
      <c r="AF9" s="36">
        <f t="shared" si="28"/>
        <v>0.57999999999999996</v>
      </c>
      <c r="AG9" s="1" t="s">
        <v>67</v>
      </c>
      <c r="AH9" s="52">
        <f t="shared" si="12"/>
        <v>0.28499999999999998</v>
      </c>
      <c r="AI9" s="36">
        <f t="shared" si="32"/>
        <v>1</v>
      </c>
      <c r="AJ9" s="36">
        <f t="shared" si="17"/>
        <v>5.08</v>
      </c>
      <c r="AK9" s="37">
        <v>0.01</v>
      </c>
      <c r="AL9" s="36">
        <f t="shared" si="18"/>
        <v>0.08</v>
      </c>
      <c r="AM9" s="37"/>
      <c r="AN9" s="36">
        <f t="shared" si="19"/>
        <v>0</v>
      </c>
      <c r="AO9" s="37">
        <v>0.08</v>
      </c>
      <c r="AP9" s="36">
        <f t="shared" si="20"/>
        <v>0.68</v>
      </c>
      <c r="AQ9" s="1"/>
      <c r="AR9" s="37"/>
      <c r="AS9" s="36">
        <f t="shared" si="21"/>
        <v>0</v>
      </c>
      <c r="AT9" s="1"/>
      <c r="AU9" s="37"/>
      <c r="AV9" s="38">
        <f t="shared" si="22"/>
        <v>0</v>
      </c>
      <c r="AW9" s="36">
        <f t="shared" si="29"/>
        <v>0.76</v>
      </c>
      <c r="AX9" s="36">
        <f t="shared" si="23"/>
        <v>5.84</v>
      </c>
      <c r="AY9" s="39">
        <f t="shared" si="24"/>
        <v>0.30890000000000001</v>
      </c>
      <c r="AZ9" s="53">
        <v>8.4499999999999993</v>
      </c>
      <c r="BA9" s="10">
        <v>16.989999999999998</v>
      </c>
      <c r="BB9" s="39">
        <f t="shared" si="30"/>
        <v>0.50260000000000005</v>
      </c>
      <c r="BC9" s="9">
        <v>1200</v>
      </c>
      <c r="BD9" s="36">
        <f t="shared" si="25"/>
        <v>7008</v>
      </c>
      <c r="BE9" s="36">
        <f t="shared" si="31"/>
        <v>10140</v>
      </c>
    </row>
  </sheetData>
  <sheetProtection insertRows="0" deleteRows="0" sort="0"/>
  <protectedRanges>
    <protectedRange sqref="L10:AZ203 BA2:BC9 AW2:AY9 A2:J203 P2:AT9 L2:N9" name="Range1"/>
    <protectedRange sqref="AV2:AV9" name="Range1_1"/>
    <protectedRange sqref="K2:K206" name="Range1_1_1"/>
    <protectedRange sqref="O2:O9" name="Range1_2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D2:D9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W2:W9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E2:E9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2026-02-28T01:20:16Z</dcterms:modified>
</cp:coreProperties>
</file>