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630"/>
  </bookViews>
  <sheets>
    <sheet name="Item Master" sheetId="1" r:id="rId1"/>
  </sheets>
  <externalReferences>
    <externalReference r:id="rId3"/>
    <externalReference r:id="rId4"/>
    <externalReference r:id="rId5"/>
    <externalReference r:id="rId6"/>
  </externalReferences>
  <definedNames>
    <definedName name="CATEGORY">[1]Sheet1!$DW$2:$DW$3</definedName>
    <definedName name="colour">[1]Sheet1!$EH$2:$EH$3</definedName>
    <definedName name="a">[2]Flow!$AB$27:$AB$28,[2]Flow!$AB$39:$AB$43,[2]Flow!$AB$64:$AB$65,[2]Flow!$AB$93:$AB$94,[2]Flow!$AB$103:$AB$105,[2]Flow!$AB$116:$AB$117</definedName>
    <definedName name="ACCESSORIES">'[3]x-Lists'!$AH$2:$AH$12</definedName>
    <definedName name="foam">[1]Sheet1!$EC$2:$EC$3</definedName>
    <definedName name="KD">[1]Sheet1!$DS$2:$DS$2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U1" authorId="0">
      <text>
        <r>
          <rPr>
            <sz val="11"/>
            <rFont val="Calibri"/>
            <charset val="134"/>
          </rPr>
          <t>[China RMB Cost]/[Exchange Rate]</t>
        </r>
      </text>
    </comment>
    <comment ref="AD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E1" authorId="0">
      <text>
        <r>
          <rPr>
            <sz val="11"/>
            <rFont val="Calibri"/>
            <charset val="134"/>
          </rPr>
          <t>65/[Cubic Meter per Carton]*[Case Pack]</t>
        </r>
      </text>
    </comment>
    <comment ref="AG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J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L1" authorId="0">
      <text>
        <r>
          <rPr>
            <sz val="11"/>
            <rFont val="Calibri"/>
            <charset val="134"/>
          </rPr>
          <t>[JLA FOB Price Quote (Value)]*[DA %]</t>
        </r>
      </text>
    </comment>
    <comment ref="AN1" authorId="0">
      <text>
        <r>
          <rPr>
            <sz val="11"/>
            <rFont val="Calibri"/>
            <charset val="134"/>
          </rPr>
          <t>[JLA FOB Price Quote (Value)]*[Rebate/Co-op %]</t>
        </r>
      </text>
    </comment>
    <comment ref="AQ1" authorId="0">
      <text>
        <r>
          <rPr>
            <sz val="11"/>
            <rFont val="Calibri"/>
            <charset val="134"/>
          </rPr>
          <t>[JLA FOB Price Quote (Value)]*[Load 1 %]</t>
        </r>
      </text>
    </comment>
    <comment ref="AT1" authorId="0">
      <text>
        <r>
          <rPr>
            <sz val="11"/>
            <rFont val="Calibri"/>
            <charset val="134"/>
          </rPr>
          <t>[JLA FOB Price Quote (Value)]*[Load 2 %]</t>
        </r>
      </text>
    </comment>
    <comment ref="AU1" authorId="0">
      <text>
        <r>
          <rPr>
            <sz val="11"/>
            <rFont val="Calibri"/>
            <charset val="134"/>
          </rPr>
          <t>[DA $]+[Rebate/Co-op $]+[Load 1 $]+[Load 2 $]</t>
        </r>
      </text>
    </comment>
    <comment ref="AV1" authorId="0">
      <text>
        <r>
          <rPr>
            <sz val="11"/>
            <rFont val="Calibri"/>
            <charset val="134"/>
          </rPr>
          <t>[FOB Cost $ (Value)]+[DI Total Load $]</t>
        </r>
      </text>
    </comment>
    <comment ref="AW1" authorId="0">
      <text>
        <r>
          <rPr>
            <sz val="11"/>
            <rFont val="Calibri"/>
            <charset val="134"/>
          </rPr>
          <t>([JLA FOB Price Quote (Value)]-[FOB Cost with Load $])/[JLA FOB Price Quote (Value)]</t>
        </r>
      </text>
    </comment>
    <comment ref="BB1" authorId="0">
      <text>
        <r>
          <rPr>
            <sz val="11"/>
            <rFont val="Calibri"/>
            <charset val="134"/>
          </rPr>
          <t>[FOB Cost with Load $]*[Total Quantity]</t>
        </r>
      </text>
    </comment>
    <comment ref="BC1" authorId="0">
      <text>
        <r>
          <rPr>
            <sz val="11"/>
            <rFont val="Calibri"/>
            <charset val="134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<sst xmlns="http://schemas.openxmlformats.org/spreadsheetml/2006/main" count="103" uniqueCount="73">
  <si>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</si>
  <si>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</si>
  <si>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</si>
  <si>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</si>
  <si>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</si>
  <si>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</si>
  <si>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</si>
  <si>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</si>
  <si>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</si>
  <si>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</si>
  <si>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</si>
  <si>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</si>
  <si>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</si>
  <si>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</si>
  <si>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Case GTIN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</si>
  <si>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</si>
  <si>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</si>
  <si>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</si>
  <si>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</si>
  <si>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</si>
  <si>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</si>
  <si>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</si>
  <si>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</si>
  <si>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</si>
  <si>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</si>
  <si>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</si>
  <si>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</si>
  <si>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</si>
  <si>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</si>
  <si>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</si>
  <si>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</si>
  <si>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</si>
  <si>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</si>
  <si>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</si>
  <si>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</si>
  <si>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</si>
  <si>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</si>
  <si>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</si>
  <si>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</si>
  <si>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</si>
  <si>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</si>
  <si>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</si>
  <si>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</si>
  <si>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</si>
  <si>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</si>
  <si>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</si>
  <si>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</si>
  <si>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</si>
  <si>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</si>
  <si>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</si>
  <si>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Additional Customer Price</t>
  </si>
  <si>
    <t>FOB Port</t>
  </si>
  <si>
    <t>Total Quantity</t>
  </si>
  <si>
    <t>Total Cost</t>
  </si>
  <si>
    <t>Total Sales</t>
  </si>
  <si>
    <t>THROW</t>
  </si>
  <si>
    <t>Patriotic Plush Throw</t>
  </si>
  <si>
    <t>Plush Throw</t>
  </si>
  <si>
    <t>220gsm Single Layer Engineered Print Plush with Self Hem, Rolled with Bellyband 
100pcs per 1/4 Pallet PDQ</t>
  </si>
  <si>
    <t>100% Poly 220gsm Plush</t>
  </si>
  <si>
    <t>50x60"</t>
  </si>
  <si>
    <t>Gingham Plaid</t>
  </si>
  <si>
    <t>FR50-2837</t>
  </si>
  <si>
    <t>Piece</t>
  </si>
  <si>
    <t>Rolled</t>
  </si>
  <si>
    <t>6301.40.0020</t>
  </si>
  <si>
    <t>Shanghai, China</t>
  </si>
  <si>
    <t>Stars and Stripes</t>
  </si>
  <si>
    <t>FR50-2838</t>
  </si>
  <si>
    <t>Stars</t>
  </si>
  <si>
    <t>FR50-2839</t>
  </si>
  <si>
    <t>Stripes</t>
  </si>
  <si>
    <t>FR50-2840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</si>
</sst>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.00"/>
    <numFmt numFmtId="177" formatCode="_(&quot;$&quot;* #,##0.00_);_(&quot;$&quot;* \(#,##0.00\);_(&quot;$&quot;* &quot;-&quot;??_);_(@_)"/>
    <numFmt numFmtId="178" formatCode="[$¥-478]#,##0.00"/>
    <numFmt numFmtId="179" formatCode="&quot;$&quot;#,##0.00"/>
    <numFmt numFmtId="180" formatCode="0.0"/>
    <numFmt numFmtId="181" formatCode="0.000"/>
  </numFmts>
  <fonts count="30">
    <font>
      <sz val="11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Arial"/>
      <charset val="134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7" fillId="0" borderId="0"/>
    <xf numFmtId="0" fontId="1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1" fillId="0" borderId="0"/>
    <xf numFmtId="176" fontId="1" fillId="0" borderId="0"/>
    <xf numFmtId="0" fontId="0" fillId="0" borderId="0"/>
    <xf numFmtId="0" fontId="1" fillId="0" borderId="0"/>
    <xf numFmtId="176" fontId="28" fillId="0" borderId="0"/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9" fillId="0" borderId="0"/>
  </cellStyleXfs>
  <cellXfs count="48">
    <xf numFmtId="0" fontId="0" fillId="0" borderId="0" xfId="0" applyNumberFormat="1" applyFont="1"/>
    <xf numFmtId="0" fontId="0" fillId="0" borderId="0" xfId="0" applyFill="1" applyBorder="1" applyAlignment="1">
      <alignment wrapText="1"/>
    </xf>
    <xf numFmtId="0" fontId="1" fillId="0" borderId="1" xfId="0" applyNumberFormat="1" applyFont="1" applyBorder="1"/>
    <xf numFmtId="0" fontId="2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56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9" fontId="4" fillId="4" borderId="1" xfId="50" applyNumberFormat="1" applyFont="1" applyFill="1" applyBorder="1" applyAlignment="1">
      <alignment wrapText="1"/>
    </xf>
    <xf numFmtId="179" fontId="2" fillId="5" borderId="2" xfId="0" applyNumberFormat="1" applyFont="1" applyFill="1" applyBorder="1" applyAlignment="1">
      <alignment horizontal="center" wrapText="1"/>
    </xf>
    <xf numFmtId="179" fontId="2" fillId="4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80" fontId="2" fillId="0" borderId="1" xfId="0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81" fontId="4" fillId="0" borderId="1" xfId="50" applyNumberFormat="1" applyFont="1" applyFill="1" applyBorder="1" applyAlignment="1">
      <alignment wrapText="1"/>
    </xf>
    <xf numFmtId="1" fontId="4" fillId="0" borderId="1" xfId="50" applyNumberFormat="1" applyFont="1" applyFill="1" applyBorder="1" applyAlignment="1">
      <alignment wrapText="1"/>
    </xf>
    <xf numFmtId="179" fontId="4" fillId="0" borderId="1" xfId="50" applyNumberFormat="1" applyFont="1" applyFill="1" applyBorder="1" applyAlignment="1">
      <alignment wrapText="1"/>
    </xf>
    <xf numFmtId="10" fontId="2" fillId="0" borderId="1" xfId="0" applyNumberFormat="1" applyFont="1" applyFill="1" applyBorder="1" applyAlignment="1">
      <alignment horizontal="center" wrapText="1"/>
    </xf>
    <xf numFmtId="179" fontId="4" fillId="3" borderId="1" xfId="50" applyNumberFormat="1" applyFont="1" applyFill="1" applyBorder="1" applyAlignment="1">
      <alignment wrapText="1"/>
    </xf>
    <xf numFmtId="10" fontId="2" fillId="0" borderId="0" xfId="0" applyNumberFormat="1" applyFont="1" applyFill="1" applyBorder="1" applyAlignment="1">
      <alignment horizontal="center" wrapText="1"/>
    </xf>
    <xf numFmtId="0" fontId="4" fillId="6" borderId="1" xfId="50" applyFont="1" applyFill="1" applyBorder="1" applyAlignment="1">
      <alignment wrapText="1"/>
    </xf>
    <xf numFmtId="179" fontId="5" fillId="7" borderId="2" xfId="50" applyNumberFormat="1" applyFont="1" applyFill="1" applyBorder="1" applyAlignment="1">
      <alignment wrapText="1"/>
    </xf>
    <xf numFmtId="179" fontId="5" fillId="6" borderId="2" xfId="50" applyNumberFormat="1" applyFont="1" applyFill="1" applyBorder="1" applyAlignment="1">
      <alignment wrapText="1"/>
    </xf>
    <xf numFmtId="179" fontId="2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vertical="top" wrapText="1"/>
    </xf>
    <xf numFmtId="0" fontId="6" fillId="0" borderId="1" xfId="56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49" fontId="6" fillId="3" borderId="1" xfId="0" applyNumberFormat="1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178" fontId="0" fillId="0" borderId="1" xfId="0" applyNumberFormat="1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179" fontId="0" fillId="8" borderId="1" xfId="60" applyNumberFormat="1" applyFont="1" applyFill="1" applyBorder="1" applyAlignment="1">
      <alignment wrapText="1"/>
    </xf>
    <xf numFmtId="179" fontId="0" fillId="0" borderId="2" xfId="0" applyNumberFormat="1" applyFill="1" applyBorder="1" applyAlignment="1">
      <alignment wrapText="1"/>
    </xf>
    <xf numFmtId="179" fontId="0" fillId="0" borderId="1" xfId="0" applyNumberFormat="1" applyFill="1" applyBorder="1" applyAlignment="1">
      <alignment wrapText="1"/>
    </xf>
    <xf numFmtId="180" fontId="0" fillId="0" borderId="1" xfId="0" applyNumberFormat="1" applyFill="1" applyBorder="1" applyAlignment="1">
      <alignment wrapText="1"/>
    </xf>
    <xf numFmtId="1" fontId="6" fillId="0" borderId="1" xfId="0" applyNumberFormat="1" applyFont="1" applyFill="1" applyBorder="1" applyAlignment="1">
      <alignment wrapText="1"/>
    </xf>
    <xf numFmtId="181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0" fontId="0" fillId="0" borderId="1" xfId="0" applyNumberFormat="1" applyFill="1" applyBorder="1" applyAlignment="1">
      <alignment wrapText="1"/>
    </xf>
    <xf numFmtId="10" fontId="0" fillId="8" borderId="1" xfId="59" applyNumberFormat="1" applyFont="1" applyFill="1" applyBorder="1" applyAlignment="1">
      <alignment wrapText="1"/>
    </xf>
    <xf numFmtId="1" fontId="0" fillId="0" borderId="1" xfId="0" applyNumberFormat="1" applyFill="1" applyBorder="1" applyAlignment="1">
      <alignment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Normal 2 18 2" xfId="50"/>
    <cellStyle name="Normal 2 31" xfId="51"/>
    <cellStyle name="常规 14" xfId="52"/>
    <cellStyle name="Percent 2 4" xfId="53"/>
    <cellStyle name="常规_JC081016A IZZY" xfId="54"/>
    <cellStyle name="Normal 158 5" xfId="55"/>
    <cellStyle name="Normal 2" xfId="56"/>
    <cellStyle name="Normal 158" xfId="57"/>
    <cellStyle name="Normal_ALL items_1 2" xfId="58"/>
    <cellStyle name="Percent 2" xfId="59"/>
    <cellStyle name="Currency 2" xfId="60"/>
    <cellStyle name="Normal 2 34" xfId="61"/>
  </cellStyles>
  <dxfs count="18">
    <dxf>
      <fill>
        <patternFill patternType="solid">
          <fgColor indexed="10"/>
          <bgColor indexed="4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110435</xdr:colOff>
      <xdr:row>1</xdr:row>
      <xdr:rowOff>289891</xdr:rowOff>
    </xdr:from>
    <xdr:to>
      <xdr:col>1</xdr:col>
      <xdr:colOff>938696</xdr:colOff>
      <xdr:row>1</xdr:row>
      <xdr:rowOff>717981</xdr:rowOff>
    </xdr:to>
    <xdr:pic>
      <xdr:nvPicPr>
        <xdr:cNvPr id="2" name="Picture 2" descr="z7443188342019_3c50fedef7734ded4a8554af6f8fbb19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6855" y="1154430"/>
          <a:ext cx="828675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434307</xdr:colOff>
      <xdr:row>2</xdr:row>
      <xdr:rowOff>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0" y="864870"/>
          <a:ext cx="433705" cy="445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2</xdr:row>
      <xdr:rowOff>0</xdr:rowOff>
    </xdr:from>
    <xdr:to>
      <xdr:col>1</xdr:col>
      <xdr:colOff>405967</xdr:colOff>
      <xdr:row>2</xdr:row>
      <xdr:rowOff>409575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0" y="1310640"/>
          <a:ext cx="40576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1</xdr:rowOff>
    </xdr:from>
    <xdr:to>
      <xdr:col>1</xdr:col>
      <xdr:colOff>419100</xdr:colOff>
      <xdr:row>3</xdr:row>
      <xdr:rowOff>428373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0" y="1756410"/>
          <a:ext cx="419100" cy="427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457200</xdr:colOff>
      <xdr:row>5</xdr:row>
      <xdr:rowOff>19050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0" y="2202180"/>
          <a:ext cx="4572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6480;\AppData\Local\Microsoft\Windows\INetCache\Content.Outlook\AX17TROH\Fred%20Meyer%202026%20Patriotic%20Plush%20Throw%20Commitment%20202602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mmitment"/>
      <sheetName val="Item"/>
      <sheetName val="CCD0119"/>
      <sheetName val="CCD0204"/>
      <sheetName val="ValueSelection"/>
      <sheetName val="Data"/>
    </sheetNames>
    <sheetDataSet>
      <sheetData sheetId="0"/>
      <sheetData sheetId="1"/>
      <sheetData sheetId="2"/>
      <sheetData sheetId="3">
        <row r="76">
          <cell r="D76">
            <v>2.12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5"/>
  <sheetViews>
    <sheetView tabSelected="1" zoomScale="70" zoomScaleNormal="70" topLeftCell="U1" workbookViewId="0">
      <selection activeCell="AB3" sqref="AB3:AB5"/>
    </sheetView>
  </sheetViews>
  <sheetFormatPr defaultColWidth="9" defaultRowHeight="12.5" outlineLevelRow="4"/>
  <cols>
    <col min="1" max="54" width="20" style="2" customWidth="1"/>
    <col min="55" max="16384" width="9.13636363636364" style="2" customWidth="1"/>
  </cols>
  <sheetData>
    <row r="1" s="1" customFormat="1" ht="68.1" customHeight="1" spans="1:55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6" t="s">
        <v>5</v>
      </c>
      <c r="G1" s="4" t="s">
        <v>6</v>
      </c>
      <c r="H1" s="7" t="s">
        <v>7</v>
      </c>
      <c r="I1" s="8" t="s">
        <v>8</v>
      </c>
      <c r="J1" s="7" t="s">
        <v>9</v>
      </c>
      <c r="K1" s="8" t="s">
        <v>10</v>
      </c>
      <c r="L1" s="7" t="s">
        <v>11</v>
      </c>
      <c r="M1" s="7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8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4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3" t="s">
        <v>31</v>
      </c>
      <c r="AG1" s="20" t="s">
        <v>32</v>
      </c>
      <c r="AH1" s="3" t="s">
        <v>33</v>
      </c>
      <c r="AI1" s="21" t="s">
        <v>34</v>
      </c>
      <c r="AJ1" s="22" t="s">
        <v>35</v>
      </c>
      <c r="AK1" s="21" t="s">
        <v>36</v>
      </c>
      <c r="AL1" s="20" t="s">
        <v>37</v>
      </c>
      <c r="AM1" s="23" t="s">
        <v>38</v>
      </c>
      <c r="AN1" s="20" t="s">
        <v>39</v>
      </c>
      <c r="AO1" s="14" t="s">
        <v>40</v>
      </c>
      <c r="AP1" s="21" t="s">
        <v>41</v>
      </c>
      <c r="AQ1" s="20" t="s">
        <v>42</v>
      </c>
      <c r="AR1" s="14" t="s">
        <v>43</v>
      </c>
      <c r="AS1" s="21" t="s">
        <v>44</v>
      </c>
      <c r="AT1" s="20" t="s">
        <v>45</v>
      </c>
      <c r="AU1" s="20" t="s">
        <v>46</v>
      </c>
      <c r="AV1" s="24" t="s">
        <v>47</v>
      </c>
      <c r="AW1" s="24" t="s">
        <v>48</v>
      </c>
      <c r="AX1" s="25" t="s">
        <v>49</v>
      </c>
      <c r="AY1" s="26" t="s">
        <v>50</v>
      </c>
      <c r="AZ1" s="3" t="s">
        <v>51</v>
      </c>
      <c r="BA1" s="3" t="s">
        <v>52</v>
      </c>
      <c r="BB1" s="27" t="s">
        <v>53</v>
      </c>
      <c r="BC1" s="27" t="s">
        <v>54</v>
      </c>
    </row>
    <row r="2" s="1" customFormat="1" ht="35.1" customHeight="1" spans="1:55">
      <c r="A2" s="28">
        <v>1</v>
      </c>
      <c r="B2" s="29"/>
      <c r="C2" s="29"/>
      <c r="D2" s="29"/>
      <c r="E2" s="29"/>
      <c r="F2" s="29" t="s">
        <v>55</v>
      </c>
      <c r="G2" s="29"/>
      <c r="H2" s="29" t="s">
        <v>56</v>
      </c>
      <c r="I2" s="29" t="s">
        <v>57</v>
      </c>
      <c r="J2" s="30" t="s">
        <v>58</v>
      </c>
      <c r="K2" s="31" t="s">
        <v>59</v>
      </c>
      <c r="L2" s="29" t="s">
        <v>60</v>
      </c>
      <c r="M2" s="32" t="s">
        <v>61</v>
      </c>
      <c r="N2" s="29"/>
      <c r="O2" s="33"/>
      <c r="P2" s="34" t="s">
        <v>62</v>
      </c>
      <c r="Q2" s="33"/>
      <c r="R2" s="29" t="s">
        <v>63</v>
      </c>
      <c r="S2" s="35">
        <v>0</v>
      </c>
      <c r="T2" s="36">
        <v>7.95</v>
      </c>
      <c r="U2" s="37">
        <f>[4]CCD0204!D76</f>
        <v>2.12</v>
      </c>
      <c r="V2" s="38">
        <f>U2</f>
        <v>2.12</v>
      </c>
      <c r="W2" s="39"/>
      <c r="X2" s="29" t="s">
        <v>64</v>
      </c>
      <c r="Y2" s="40">
        <v>61</v>
      </c>
      <c r="Z2" s="40">
        <v>51</v>
      </c>
      <c r="AA2" s="40">
        <v>114</v>
      </c>
      <c r="AB2" s="36">
        <v>2</v>
      </c>
      <c r="AC2" s="41">
        <v>100</v>
      </c>
      <c r="AD2" s="42">
        <f>IF(Y2="","",Y2*Z2*AA2/1000000)</f>
        <v>0.354654</v>
      </c>
      <c r="AE2" s="43">
        <f>IF(AC2="","",65/AD2*AC2)</f>
        <v>18327.7222306812</v>
      </c>
      <c r="AF2" s="29">
        <v>3300</v>
      </c>
      <c r="AG2" s="44">
        <f>IF(ISERROR(AF2/AE2),"",AF2/AE2)</f>
        <v>0.180055107692308</v>
      </c>
      <c r="AH2" s="29" t="s">
        <v>65</v>
      </c>
      <c r="AI2" s="45">
        <v>0.285</v>
      </c>
      <c r="AJ2" s="44">
        <f>IF(ISERROR(V2*AI2),"",V2*AI2)</f>
        <v>0.6042</v>
      </c>
      <c r="AK2" s="45">
        <v>0.01</v>
      </c>
      <c r="AL2" s="44">
        <f>IF(ISERROR(AX2*AK2),"",AX2*AK2)</f>
        <v>0.0302</v>
      </c>
      <c r="AM2" s="45"/>
      <c r="AN2" s="44">
        <f>IF(ISERROR(AX2*AM2),"",AX2*AM2)</f>
        <v>0</v>
      </c>
      <c r="AO2" s="29"/>
      <c r="AP2" s="45"/>
      <c r="AQ2" s="44">
        <f>IF(ISERROR(AX2*AP2),"",AX2*AP2)</f>
        <v>0</v>
      </c>
      <c r="AR2" s="39"/>
      <c r="AS2" s="45"/>
      <c r="AT2" s="44">
        <f>IF(ISERROR(AX2*AS2),"",AX2*AS2)</f>
        <v>0</v>
      </c>
      <c r="AU2" s="44">
        <f>IF(ISERROR(AL2+AN2+AQ2+AT2),"",AL2+AN2+AQ2+AT2)</f>
        <v>0.0302</v>
      </c>
      <c r="AV2" s="44">
        <f>IF(ISERROR(V2+AU2),"",V2+AU2)</f>
        <v>2.1502</v>
      </c>
      <c r="AW2" s="46">
        <f>IF(ISERROR((AX2-AV2)/AX2),"",(AX2-AV2)/AX2)</f>
        <v>0.288013245033113</v>
      </c>
      <c r="AX2" s="44">
        <v>3.02</v>
      </c>
      <c r="AY2" s="39"/>
      <c r="AZ2" s="39" t="s">
        <v>66</v>
      </c>
      <c r="BA2" s="47"/>
      <c r="BB2" s="44">
        <f>IF(ISERROR(AV2*BA2),"",AV2*BA2)</f>
        <v>0</v>
      </c>
      <c r="BC2" s="44">
        <f>IF(ISERROR(AX2*BA2),"",AX2*BA2)</f>
        <v>0</v>
      </c>
    </row>
    <row r="3" s="1" customFormat="1" ht="35.1" customHeight="1" spans="1:55">
      <c r="A3" s="28">
        <v>2</v>
      </c>
      <c r="B3" s="29"/>
      <c r="C3" s="29"/>
      <c r="D3" s="29"/>
      <c r="E3" s="29"/>
      <c r="F3" s="29" t="s">
        <v>55</v>
      </c>
      <c r="G3" s="29"/>
      <c r="H3" s="29" t="s">
        <v>56</v>
      </c>
      <c r="I3" s="29" t="s">
        <v>57</v>
      </c>
      <c r="J3" s="30" t="s">
        <v>58</v>
      </c>
      <c r="K3" s="31" t="s">
        <v>59</v>
      </c>
      <c r="L3" s="29" t="s">
        <v>60</v>
      </c>
      <c r="M3" s="32" t="s">
        <v>67</v>
      </c>
      <c r="N3" s="29"/>
      <c r="O3" s="33"/>
      <c r="P3" s="34" t="s">
        <v>68</v>
      </c>
      <c r="Q3" s="33"/>
      <c r="R3" s="29" t="s">
        <v>63</v>
      </c>
      <c r="S3" s="35">
        <v>0</v>
      </c>
      <c r="T3" s="36">
        <v>7.95</v>
      </c>
      <c r="U3" s="37">
        <f>[4]CCD0204!D76</f>
        <v>2.12</v>
      </c>
      <c r="V3" s="38">
        <f>U3</f>
        <v>2.12</v>
      </c>
      <c r="W3" s="39"/>
      <c r="X3" s="29" t="s">
        <v>64</v>
      </c>
      <c r="Y3" s="40">
        <v>61</v>
      </c>
      <c r="Z3" s="40">
        <v>51</v>
      </c>
      <c r="AA3" s="40">
        <v>114</v>
      </c>
      <c r="AB3" s="36">
        <v>2</v>
      </c>
      <c r="AC3" s="47">
        <v>100</v>
      </c>
      <c r="AD3" s="42">
        <f>IF(Y3="","",Y3*Z3*AA3/1000000)</f>
        <v>0.354654</v>
      </c>
      <c r="AE3" s="43">
        <f>IF(AC3="","",65/AD3*AC3)</f>
        <v>18327.7222306812</v>
      </c>
      <c r="AF3" s="29">
        <v>3300</v>
      </c>
      <c r="AG3" s="44">
        <f>IF(ISERROR(AF3/AE3),"",AF3/AE3)</f>
        <v>0.180055107692308</v>
      </c>
      <c r="AH3" s="29" t="s">
        <v>65</v>
      </c>
      <c r="AI3" s="45">
        <v>0.285</v>
      </c>
      <c r="AJ3" s="44">
        <f>IF(ISERROR(V3*AI3),"",V3*AI3)</f>
        <v>0.6042</v>
      </c>
      <c r="AK3" s="45">
        <v>0.01</v>
      </c>
      <c r="AL3" s="44">
        <f>IF(ISERROR(AX3*AK3),"",AX3*AK3)</f>
        <v>0.0302</v>
      </c>
      <c r="AM3" s="45"/>
      <c r="AN3" s="44">
        <f>IF(ISERROR(AX3*AM3),"",AX3*AM3)</f>
        <v>0</v>
      </c>
      <c r="AO3" s="29"/>
      <c r="AP3" s="45"/>
      <c r="AQ3" s="44">
        <f>IF(ISERROR(AX3*AP3),"",AX3*AP3)</f>
        <v>0</v>
      </c>
      <c r="AR3" s="39"/>
      <c r="AS3" s="45"/>
      <c r="AT3" s="44">
        <f>IF(ISERROR(AX3*AS3),"",AX3*AS3)</f>
        <v>0</v>
      </c>
      <c r="AU3" s="44">
        <f>IF(ISERROR(AL3+AN3+AQ3+AT3),"",AL3+AN3+AQ3+AT3)</f>
        <v>0.0302</v>
      </c>
      <c r="AV3" s="44">
        <f>IF(ISERROR(V3+AU3),"",V3+AU3)</f>
        <v>2.1502</v>
      </c>
      <c r="AW3" s="46">
        <f>IF(ISERROR((AX3-AV3)/AX3),"",(AX3-AV3)/AX3)</f>
        <v>0.288013245033113</v>
      </c>
      <c r="AX3" s="44">
        <v>3.02</v>
      </c>
      <c r="AY3" s="39"/>
      <c r="AZ3" s="39" t="s">
        <v>66</v>
      </c>
      <c r="BA3" s="47"/>
      <c r="BB3" s="44">
        <f>IF(ISERROR(AV3*BA3),"",AV3*BA3)</f>
        <v>0</v>
      </c>
      <c r="BC3" s="44">
        <f>IF(ISERROR(AX3*BA3),"",AX3*BA3)</f>
        <v>0</v>
      </c>
    </row>
    <row r="4" s="1" customFormat="1" ht="35.1" customHeight="1" spans="1:55">
      <c r="A4" s="28">
        <v>3</v>
      </c>
      <c r="B4" s="29"/>
      <c r="C4" s="29"/>
      <c r="D4" s="29"/>
      <c r="E4" s="29"/>
      <c r="F4" s="29" t="s">
        <v>55</v>
      </c>
      <c r="G4" s="29"/>
      <c r="H4" s="29" t="s">
        <v>56</v>
      </c>
      <c r="I4" s="29" t="s">
        <v>57</v>
      </c>
      <c r="J4" s="30" t="s">
        <v>58</v>
      </c>
      <c r="K4" s="31" t="s">
        <v>59</v>
      </c>
      <c r="L4" s="29" t="s">
        <v>60</v>
      </c>
      <c r="M4" s="32" t="s">
        <v>69</v>
      </c>
      <c r="N4" s="29"/>
      <c r="O4" s="33"/>
      <c r="P4" s="34" t="s">
        <v>70</v>
      </c>
      <c r="Q4" s="33"/>
      <c r="R4" s="29" t="s">
        <v>63</v>
      </c>
      <c r="S4" s="35">
        <v>0</v>
      </c>
      <c r="T4" s="36">
        <v>7.95</v>
      </c>
      <c r="U4" s="37">
        <f>[4]CCD0204!D76</f>
        <v>2.12</v>
      </c>
      <c r="V4" s="38">
        <f>U4</f>
        <v>2.12</v>
      </c>
      <c r="W4" s="39"/>
      <c r="X4" s="29" t="s">
        <v>64</v>
      </c>
      <c r="Y4" s="40">
        <v>61</v>
      </c>
      <c r="Z4" s="40">
        <v>51</v>
      </c>
      <c r="AA4" s="40">
        <v>114</v>
      </c>
      <c r="AB4" s="36">
        <v>2</v>
      </c>
      <c r="AC4" s="47">
        <v>100</v>
      </c>
      <c r="AD4" s="42">
        <f>IF(Y4="","",Y4*Z4*AA4/1000000)</f>
        <v>0.354654</v>
      </c>
      <c r="AE4" s="43">
        <f>IF(AC4="","",65/AD4*AC4)</f>
        <v>18327.7222306812</v>
      </c>
      <c r="AF4" s="29">
        <v>3300</v>
      </c>
      <c r="AG4" s="44">
        <f>IF(ISERROR(AF4/AE4),"",AF4/AE4)</f>
        <v>0.180055107692308</v>
      </c>
      <c r="AH4" s="29" t="s">
        <v>65</v>
      </c>
      <c r="AI4" s="45">
        <v>0.285</v>
      </c>
      <c r="AJ4" s="44">
        <f>IF(ISERROR(V4*AI4),"",V4*AI4)</f>
        <v>0.6042</v>
      </c>
      <c r="AK4" s="45">
        <v>0.01</v>
      </c>
      <c r="AL4" s="44">
        <f>IF(ISERROR(AX4*AK4),"",AX4*AK4)</f>
        <v>0.0302</v>
      </c>
      <c r="AM4" s="45"/>
      <c r="AN4" s="44">
        <f>IF(ISERROR(AX4*AM4),"",AX4*AM4)</f>
        <v>0</v>
      </c>
      <c r="AO4" s="29"/>
      <c r="AP4" s="45"/>
      <c r="AQ4" s="44">
        <f>IF(ISERROR(AX4*AP4),"",AX4*AP4)</f>
        <v>0</v>
      </c>
      <c r="AR4" s="39"/>
      <c r="AS4" s="45"/>
      <c r="AT4" s="44">
        <f>IF(ISERROR(AX4*AS4),"",AX4*AS4)</f>
        <v>0</v>
      </c>
      <c r="AU4" s="44">
        <f>IF(ISERROR(AL4+AN4+AQ4+AT4),"",AL4+AN4+AQ4+AT4)</f>
        <v>0.0302</v>
      </c>
      <c r="AV4" s="44">
        <f>IF(ISERROR(V4+AU4),"",V4+AU4)</f>
        <v>2.1502</v>
      </c>
      <c r="AW4" s="46">
        <f>IF(ISERROR((AX4-AV4)/AX4),"",(AX4-AV4)/AX4)</f>
        <v>0.288013245033113</v>
      </c>
      <c r="AX4" s="44">
        <v>3.02</v>
      </c>
      <c r="AY4" s="39"/>
      <c r="AZ4" s="39" t="s">
        <v>66</v>
      </c>
      <c r="BA4" s="47"/>
      <c r="BB4" s="44">
        <f>IF(ISERROR(AV4*BA4),"",AV4*BA4)</f>
        <v>0</v>
      </c>
      <c r="BC4" s="44">
        <f>IF(ISERROR(AX4*BA4),"",AX4*BA4)</f>
        <v>0</v>
      </c>
    </row>
    <row r="5" s="1" customFormat="1" ht="35.1" customHeight="1" spans="1:55">
      <c r="A5" s="28">
        <v>4</v>
      </c>
      <c r="B5" s="29"/>
      <c r="C5" s="29"/>
      <c r="D5" s="29"/>
      <c r="E5" s="29"/>
      <c r="F5" s="29" t="s">
        <v>55</v>
      </c>
      <c r="G5" s="29"/>
      <c r="H5" s="29" t="s">
        <v>56</v>
      </c>
      <c r="I5" s="29" t="s">
        <v>57</v>
      </c>
      <c r="J5" s="30" t="s">
        <v>58</v>
      </c>
      <c r="K5" s="31" t="s">
        <v>59</v>
      </c>
      <c r="L5" s="29" t="s">
        <v>60</v>
      </c>
      <c r="M5" s="32" t="s">
        <v>71</v>
      </c>
      <c r="N5" s="29"/>
      <c r="O5" s="33"/>
      <c r="P5" s="34" t="s">
        <v>72</v>
      </c>
      <c r="Q5" s="33"/>
      <c r="R5" s="29" t="s">
        <v>63</v>
      </c>
      <c r="S5" s="35">
        <v>0</v>
      </c>
      <c r="T5" s="36">
        <v>7.95</v>
      </c>
      <c r="U5" s="37">
        <f>[4]CCD0204!D76</f>
        <v>2.12</v>
      </c>
      <c r="V5" s="38">
        <f>U5</f>
        <v>2.12</v>
      </c>
      <c r="W5" s="39"/>
      <c r="X5" s="29" t="s">
        <v>64</v>
      </c>
      <c r="Y5" s="40">
        <v>61</v>
      </c>
      <c r="Z5" s="40">
        <v>51</v>
      </c>
      <c r="AA5" s="40">
        <v>114</v>
      </c>
      <c r="AB5" s="36">
        <v>2</v>
      </c>
      <c r="AC5" s="47">
        <v>100</v>
      </c>
      <c r="AD5" s="42">
        <f>IF(Y5="","",Y5*Z5*AA5/1000000)</f>
        <v>0.354654</v>
      </c>
      <c r="AE5" s="43">
        <f>IF(AC5="","",65/AD5*AC5)</f>
        <v>18327.7222306812</v>
      </c>
      <c r="AF5" s="29">
        <v>3300</v>
      </c>
      <c r="AG5" s="44">
        <f>IF(ISERROR(AF5/AE5),"",AF5/AE5)</f>
        <v>0.180055107692308</v>
      </c>
      <c r="AH5" s="29" t="s">
        <v>65</v>
      </c>
      <c r="AI5" s="45">
        <v>0.285</v>
      </c>
      <c r="AJ5" s="44">
        <f>IF(ISERROR(V5*AI5),"",V5*AI5)</f>
        <v>0.6042</v>
      </c>
      <c r="AK5" s="45">
        <v>0.01</v>
      </c>
      <c r="AL5" s="44">
        <f>IF(ISERROR(AX5*AK5),"",AX5*AK5)</f>
        <v>0.0302</v>
      </c>
      <c r="AM5" s="45"/>
      <c r="AN5" s="44">
        <f>IF(ISERROR(AX5*AM5),"",AX5*AM5)</f>
        <v>0</v>
      </c>
      <c r="AO5" s="29"/>
      <c r="AP5" s="45"/>
      <c r="AQ5" s="44">
        <f>IF(ISERROR(AX5*AP5),"",AX5*AP5)</f>
        <v>0</v>
      </c>
      <c r="AR5" s="39"/>
      <c r="AS5" s="45"/>
      <c r="AT5" s="44">
        <f>IF(ISERROR(AX5*AS5),"",AX5*AS5)</f>
        <v>0</v>
      </c>
      <c r="AU5" s="44">
        <f>IF(ISERROR(AL5+AN5+AQ5+AT5),"",AL5+AN5+AQ5+AT5)</f>
        <v>0.0302</v>
      </c>
      <c r="AV5" s="44">
        <f>IF(ISERROR(V5+AU5),"",V5+AU5)</f>
        <v>2.1502</v>
      </c>
      <c r="AW5" s="46">
        <f>IF(ISERROR((AX5-AV5)/AX5),"",(AX5-AV5)/AX5)</f>
        <v>0.288013245033113</v>
      </c>
      <c r="AX5" s="44">
        <v>3.02</v>
      </c>
      <c r="AY5" s="39"/>
      <c r="AZ5" s="39" t="s">
        <v>66</v>
      </c>
      <c r="BA5" s="47"/>
      <c r="BB5" s="44">
        <f>IF(ISERROR(AV5*BA5),"",AV5*BA5)</f>
        <v>0</v>
      </c>
      <c r="BC5" s="44">
        <f>IF(ISERROR(AX5*BA5),"",AX5*BA5)</f>
        <v>0</v>
      </c>
    </row>
  </sheetData>
  <protectedRanges>
    <protectedRange sqref="A2:J4 AC2:AW2 AC3:AG4 AI3:AW4 AH3:AH4 Y3:AA4 X3:X4 M3:O4 Q3:W4 M2:O2 Q2:AA2" name="Range1"/>
    <protectedRange sqref="K2:K4" name="Range1_1_1"/>
    <protectedRange sqref="BA2:BA5 AZ1 AM1:AN1 A2:J5 L2:N5 Q2:AX2 Q3:AA5 AC3:AX5 AB3:AB5" name="Range1_1"/>
    <protectedRange sqref="K2:K5" name="Range1_1_2"/>
    <protectedRange sqref="AY2:AY5" name="Range1_2"/>
    <protectedRange sqref="O2:O5" name="Range1_3"/>
  </protectedRanges>
  <conditionalFormatting sqref="AM1:AO1">
    <cfRule type="cellIs" dxfId="0" priority="2" stopIfTrue="1" operator="equal">
      <formula>"."</formula>
    </cfRule>
  </conditionalFormatting>
  <conditionalFormatting sqref="AM2:AO2">
    <cfRule type="cellIs" dxfId="0" priority="1" stopIfTrue="1" operator="equal">
      <formula>"."</formula>
    </cfRule>
  </conditionalFormatting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" rangeCreator="" othersAccessPermission="edit"/>
    <arrUserId title="Range1_1_1" rangeCreator="" othersAccessPermission="edit"/>
    <arrUserId title="Range1_1" rangeCreator="" othersAccessPermission="edit"/>
    <arrUserId title="Range1_1_2" rangeCreator="" othersAccessPermission="edit"/>
    <arrUserId title="Range1_2" rangeCreator="" othersAccessPermission="edit"/>
    <arrUserId title="Range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2026-01-04T08:01:00Z</dcterms:created>
  <dcterms:modified xsi:type="dcterms:W3CDTF">2026-02-13T05:33:35Z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0C5C851A33FA488091CF18BDB98866B7_12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