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Item Master" sheetId="1" r:id="rId1"/>
  </sheets>
  <externalReferences>
    <externalReference r:id="rId3"/>
  </externalReferences>
  <definedNames>
    <definedName name="CATEGORY">[1]Sheet1!$DW$2:$DW$3</definedName>
    <definedName name="colour">[1]Sheet1!$EH$2:$EH$3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AA1" authorId="0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AC1" authorId="0">
      <text>
        <r>
          <rPr>
            <sz val="11"/>
            <rFont val="Calibri"/>
            <charset val="134"/>
          </rPr>
          <t xml:space="preserve">[Container Volumn]/[Cubic Meter per Carton]
</t>
        </r>
      </text>
    </comment>
    <comment ref="AE1" authorId="0">
      <text>
        <r>
          <rPr>
            <sz val="11"/>
            <rFont val="Calibri"/>
            <charset val="134"/>
          </rPr>
          <t>[40ft Container Freight]/[Total Units per 40ft Container]/[Case Pack]</t>
        </r>
      </text>
    </comment>
    <comment ref="AH1" authorId="0">
      <text>
        <r>
          <rPr>
            <sz val="11"/>
            <rFont val="Calibri"/>
            <charset val="134"/>
          </rPr>
          <t>[JLA DI Price]*[Duty Rate]</t>
        </r>
      </text>
    </comment>
    <comment ref="AI1" authorId="0">
      <text>
        <r>
          <rPr>
            <sz val="11"/>
            <rFont val="Calibri"/>
            <charset val="134"/>
          </rPr>
          <t>[FOB Cost $ (Value)]</t>
        </r>
      </text>
    </comment>
    <comment ref="AK1" authorId="0">
      <text>
        <r>
          <rPr>
            <sz val="11"/>
            <rFont val="Calibri"/>
            <charset val="134"/>
          </rPr>
          <t>[JLA DI Price]*[DA %]</t>
        </r>
      </text>
    </comment>
    <comment ref="AM1" authorId="0">
      <text>
        <r>
          <rPr>
            <sz val="11"/>
            <rFont val="Calibri"/>
            <charset val="134"/>
          </rPr>
          <t>[JLA DI Price]*[Rebate/Co-op %]</t>
        </r>
      </text>
    </comment>
    <comment ref="AO1" authorId="0">
      <text>
        <r>
          <rPr>
            <sz val="11"/>
            <rFont val="Calibri"/>
            <charset val="134"/>
          </rPr>
          <t>[JLA DI Price]*[OOD %]</t>
        </r>
      </text>
    </comment>
    <comment ref="AR1" authorId="0">
      <text>
        <r>
          <rPr>
            <sz val="11"/>
            <rFont val="Calibri"/>
            <charset val="134"/>
          </rPr>
          <t>[JLA DI Price]*[Load 1 %]</t>
        </r>
      </text>
    </comment>
    <comment ref="AU1" authorId="0">
      <text>
        <r>
          <rPr>
            <sz val="11"/>
            <rFont val="Calibri"/>
            <charset val="134"/>
          </rPr>
          <t>[JLA DI Price]*[Load 2 %]</t>
        </r>
      </text>
    </comment>
    <comment ref="AV1" authorId="0">
      <text>
        <r>
          <rPr>
            <sz val="11"/>
            <rFont val="Calibri"/>
            <charset val="134"/>
          </rPr>
          <t>[DA $]+[Rebate $]+[OOD $]+[Load 1 $]+[Load 2 $]</t>
        </r>
      </text>
    </comment>
    <comment ref="AW1" authorId="0">
      <text>
        <r>
          <rPr>
            <sz val="11"/>
            <rFont val="Calibri"/>
            <charset val="134"/>
          </rPr>
          <t>[LDP Cost]+[Total Load $]</t>
        </r>
      </text>
    </comment>
    <comment ref="AX1" authorId="0">
      <text>
        <r>
          <rPr>
            <sz val="11"/>
            <rFont val="Calibri"/>
            <charset val="134"/>
          </rPr>
          <t>([JLA DI Price]-[LDP with Loads $])/[JLA DI Price]</t>
        </r>
      </text>
    </comment>
    <comment ref="BA1" authorId="0">
      <text>
        <r>
          <rPr>
            <sz val="11"/>
            <rFont val="Calibri"/>
            <charset val="134"/>
          </rPr>
          <t>([Suggested Reatil Price]-[Estimated Retailer LDP Cost])/[Suggested Reatil Price]</t>
        </r>
      </text>
    </comment>
    <comment ref="BD1" authorId="0">
      <text>
        <r>
          <rPr>
            <sz val="11"/>
            <rFont val="Calibri"/>
            <charset val="134"/>
          </rPr>
          <t>[FOB with Loads $]*[Quantity]</t>
        </r>
      </text>
    </comment>
    <comment ref="BE1" authorId="0">
      <text>
        <r>
          <rPr>
            <sz val="11"/>
            <rFont val="Calibri"/>
            <charset val="134"/>
          </rPr>
          <t>[JLA DI Price]*[Quantity]</t>
        </r>
      </text>
    </comment>
    <comment ref="BG1" authorId="0">
      <text>
        <r>
          <rPr>
            <sz val="11"/>
            <rFont val="Calibri"/>
            <charset val="134"/>
          </rPr>
          <t>[ELC]*[Quantity]</t>
        </r>
      </text>
    </comment>
    <comment ref="BH1" authorId="0">
      <text>
        <r>
          <rPr>
            <sz val="11"/>
            <rFont val="Calibri"/>
            <charset val="134"/>
          </rPr>
          <t>[JLA DI Price]*[Quantity]*0.1</t>
        </r>
      </text>
    </comment>
    <comment ref="BI1" authorId="0">
      <text>
        <r>
          <rPr>
            <sz val="11"/>
            <rFont val="Calibri"/>
            <charset val="134"/>
          </rPr>
          <t>[Suggested Price ]*[Quantity]</t>
        </r>
      </text>
    </comment>
  </commentList>
</comments>
</file>

<file path=xl/sharedStrings.xml><?xml version="1.0" encoding="utf-8"?>
<sst xmlns="http://schemas.openxmlformats.org/spreadsheetml/2006/main" count="85" uniqueCount="75">
  <si>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</si>
  <si>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</si>
  <si>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</si>
  <si>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</si>
  <si>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</si>
  <si>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</si>
  <si>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</si>
  <si>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</si>
  <si>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</si>
  <si>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</si>
  <si>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</si>
  <si>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</si>
  <si>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</si>
  <si>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</si>
  <si>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</si>
  <si>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</si>
  <si>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</si>
  <si>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</si>
  <si>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Packaging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</si>
  <si>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</si>
  <si>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</si>
  <si>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</si>
  <si>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</si>
  <si>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</si>
  <si>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</si>
  <si>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</si>
  <si>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</si>
  <si>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</si>
  <si>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Bundles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</si>
  <si>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</si>
  <si>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</si>
  <si>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</si>
  <si>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</si>
  <si>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</si>
  <si>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</si>
  <si>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</si>
  <si>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</si>
  <si>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Rebate/Co-op %</t>
  </si>
  <si>
    <t>Rebate/Co-op $</t>
  </si>
  <si>
    <t>OOD %</t>
  </si>
  <si>
    <t>OOD $</t>
  </si>
  <si>
    <t>Load 1</t>
  </si>
  <si>
    <t>NCI Load 1 Load 7%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</si>
  <si>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</si>
  <si>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</si>
  <si>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</si>
  <si>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</si>
  <si>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</si>
  <si>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</si>
  <si>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</si>
  <si>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DI Price</t>
  </si>
  <si>
    <t>Suggested Retail Price</t>
  </si>
  <si>
    <t>Retail MU% on ELC</t>
  </si>
  <si>
    <t>Additional Customer Price</t>
  </si>
  <si>
    <t>Total Quantity</t>
  </si>
  <si>
    <t>Total JLA Cost</t>
  </si>
  <si>
    <t>Total JLA Sales</t>
  </si>
  <si>
    <t>ELC from IQS</t>
  </si>
  <si>
    <t>Total ELC Cost</t>
  </si>
  <si>
    <t>Total 10% off</t>
  </si>
  <si>
    <t>Total Retail Sales</t>
  </si>
  <si>
    <t xml:space="preserve">Casual Classics </t>
  </si>
  <si>
    <t>BATH TOWEL</t>
  </si>
  <si>
    <t>5pk Weft Insert Washcloth Set w. Printed Satin Ribbon</t>
  </si>
  <si>
    <t>5pk Weft Insert Washcloth Set</t>
  </si>
  <si>
    <t>Pile: 12/1 Ring, 100% Cotton Loops
Ground: 86% Cotton, 14% Polyester
Overall: 93% Cotton, 7% Polyester</t>
  </si>
  <si>
    <t>100% Cotton Loops
93% Cotton, 7% Polyester Overall</t>
  </si>
  <si>
    <t>12x12
380gsm</t>
  </si>
  <si>
    <t>Grey (3 Solid + 2 White)</t>
  </si>
  <si>
    <t>DG73-435</t>
  </si>
  <si>
    <t>Set</t>
  </si>
  <si>
    <t>Normal</t>
  </si>
  <si>
    <t>6302.60.0020</t>
  </si>
  <si>
    <t>Denim (3 Solid + 2 White)</t>
  </si>
  <si>
    <t>DG73-436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</si>
</sst>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409]#,##0.00_);\([$$-409]#,##0.00\)"/>
    <numFmt numFmtId="177" formatCode="&quot;$&quot;#,##0.00"/>
    <numFmt numFmtId="178" formatCode="0.0"/>
    <numFmt numFmtId="179" formatCode="0.000"/>
    <numFmt numFmtId="180" formatCode="0.0%"/>
    <numFmt numFmtId="181" formatCode="&quot;$&quot;#,##0.000"/>
    <numFmt numFmtId="182" formatCode="_(&quot;$&quot;* #,##0.00_);_(&quot;$&quot;* \(#,##0.00\);_(&quot;$&quot;* &quot;-&quot;??_);_(@_)"/>
    <numFmt numFmtId="183" formatCode="_(* #,##0_);_(* \(#,##0\);_(* &quot;-&quot;??_);_(@_)"/>
  </numFmts>
  <fonts count="31">
    <font>
      <sz val="11"/>
      <name val="Calibri"/>
      <charset val="134"/>
    </font>
    <font>
      <sz val="10"/>
      <name val="Arial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b/>
      <sz val="10"/>
      <color indexed="12"/>
      <name val="Arial"/>
      <charset val="134"/>
    </font>
    <font>
      <b/>
      <sz val="10"/>
      <name val="Arial"/>
      <charset val="134"/>
    </font>
    <font>
      <sz val="11"/>
      <name val="Calibri"/>
      <charset val="134"/>
    </font>
    <font>
      <sz val="10"/>
      <name val="Arial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Calibri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/>
    <xf numFmtId="0" fontId="1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1" fillId="0" borderId="0"/>
    <xf numFmtId="0" fontId="6" fillId="0" borderId="0"/>
    <xf numFmtId="0" fontId="30" fillId="0" borderId="0"/>
    <xf numFmtId="9" fontId="6" fillId="0" borderId="0" applyFont="0" applyFill="0" applyBorder="0" applyAlignment="0" applyProtection="0"/>
    <xf numFmtId="176" fontId="7" fillId="0" borderId="0"/>
  </cellStyleXfs>
  <cellXfs count="57">
    <xf numFmtId="0" fontId="0" fillId="0" borderId="0" xfId="0" applyNumberFormat="1" applyFont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center"/>
    </xf>
    <xf numFmtId="0" fontId="1" fillId="0" borderId="1" xfId="0" applyNumberFormat="1" applyFont="1" applyBorder="1"/>
    <xf numFmtId="0" fontId="2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55" applyFont="1" applyFill="1" applyBorder="1" applyAlignment="1">
      <alignment horizontal="center" wrapText="1"/>
    </xf>
    <xf numFmtId="177" fontId="2" fillId="4" borderId="2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78" fontId="2" fillId="0" borderId="1" xfId="0" applyNumberFormat="1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79" fontId="4" fillId="0" borderId="1" xfId="50" applyNumberFormat="1" applyFont="1" applyFill="1" applyBorder="1" applyAlignment="1">
      <alignment wrapText="1"/>
    </xf>
    <xf numFmtId="2" fontId="5" fillId="0" borderId="1" xfId="50" applyNumberFormat="1" applyFont="1" applyFill="1" applyBorder="1" applyAlignment="1">
      <alignment wrapText="1"/>
    </xf>
    <xf numFmtId="1" fontId="4" fillId="0" borderId="1" xfId="50" applyNumberFormat="1" applyFont="1" applyFill="1" applyBorder="1" applyAlignment="1">
      <alignment wrapText="1"/>
    </xf>
    <xf numFmtId="177" fontId="4" fillId="0" borderId="1" xfId="50" applyNumberFormat="1" applyFont="1" applyFill="1" applyBorder="1" applyAlignment="1">
      <alignment wrapText="1"/>
    </xf>
    <xf numFmtId="10" fontId="2" fillId="0" borderId="1" xfId="0" applyNumberFormat="1" applyFont="1" applyFill="1" applyBorder="1" applyAlignment="1">
      <alignment horizontal="center" wrapText="1"/>
    </xf>
    <xf numFmtId="177" fontId="4" fillId="3" borderId="1" xfId="50" applyNumberFormat="1" applyFont="1" applyFill="1" applyBorder="1" applyAlignment="1">
      <alignment wrapText="1"/>
    </xf>
    <xf numFmtId="177" fontId="5" fillId="0" borderId="1" xfId="50" applyNumberFormat="1" applyFont="1" applyFill="1" applyBorder="1" applyAlignment="1">
      <alignment wrapText="1"/>
    </xf>
    <xf numFmtId="177" fontId="4" fillId="5" borderId="1" xfId="50" applyNumberFormat="1" applyFont="1" applyFill="1" applyBorder="1" applyAlignment="1">
      <alignment wrapText="1"/>
    </xf>
    <xf numFmtId="10" fontId="4" fillId="5" borderId="1" xfId="50" applyNumberFormat="1" applyFont="1" applyFill="1" applyBorder="1" applyAlignment="1">
      <alignment wrapText="1"/>
    </xf>
    <xf numFmtId="177" fontId="5" fillId="6" borderId="1" xfId="50" applyNumberFormat="1" applyFont="1" applyFill="1" applyBorder="1" applyAlignment="1">
      <alignment wrapText="1"/>
    </xf>
    <xf numFmtId="177" fontId="2" fillId="5" borderId="1" xfId="0" applyNumberFormat="1" applyFont="1" applyFill="1" applyBorder="1" applyAlignment="1">
      <alignment horizontal="center" wrapText="1"/>
    </xf>
    <xf numFmtId="177" fontId="5" fillId="5" borderId="2" xfId="5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7" fillId="7" borderId="1" xfId="0" applyFont="1" applyFill="1" applyBorder="1" applyAlignment="1"/>
    <xf numFmtId="0" fontId="0" fillId="3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177" fontId="0" fillId="0" borderId="2" xfId="0" applyNumberFormat="1" applyFill="1" applyBorder="1" applyAlignment="1">
      <alignment vertical="center"/>
    </xf>
    <xf numFmtId="1" fontId="8" fillId="0" borderId="1" xfId="56" applyNumberFormat="1" applyFont="1" applyBorder="1" applyAlignment="1">
      <alignment horizontal="center" vertical="center"/>
    </xf>
    <xf numFmtId="2" fontId="0" fillId="0" borderId="1" xfId="0" applyNumberFormat="1" applyFill="1" applyBorder="1" applyAlignment="1">
      <alignment vertical="center"/>
    </xf>
    <xf numFmtId="1" fontId="0" fillId="0" borderId="1" xfId="0" applyNumberFormat="1" applyFill="1" applyBorder="1" applyAlignment="1">
      <alignment vertical="center"/>
    </xf>
    <xf numFmtId="179" fontId="0" fillId="8" borderId="1" xfId="0" applyNumberFormat="1" applyFill="1" applyBorder="1" applyAlignment="1">
      <alignment vertical="center"/>
    </xf>
    <xf numFmtId="1" fontId="0" fillId="8" borderId="1" xfId="0" applyNumberForma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177" fontId="0" fillId="8" borderId="1" xfId="0" applyNumberFormat="1" applyFill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180" fontId="0" fillId="0" borderId="1" xfId="0" applyNumberFormat="1" applyFill="1" applyBorder="1" applyAlignment="1">
      <alignment vertical="center"/>
    </xf>
    <xf numFmtId="10" fontId="0" fillId="0" borderId="1" xfId="0" applyNumberFormat="1" applyFill="1" applyBorder="1" applyAlignment="1">
      <alignment vertical="center"/>
    </xf>
    <xf numFmtId="177" fontId="6" fillId="0" borderId="1" xfId="0" applyNumberFormat="1" applyFont="1" applyFill="1" applyBorder="1" applyAlignment="1">
      <alignment vertical="center"/>
    </xf>
    <xf numFmtId="10" fontId="0" fillId="8" borderId="1" xfId="57" applyNumberFormat="1" applyFont="1" applyFill="1" applyBorder="1" applyAlignment="1">
      <alignment vertical="center"/>
    </xf>
    <xf numFmtId="181" fontId="0" fillId="0" borderId="1" xfId="0" applyNumberFormat="1" applyFill="1" applyBorder="1" applyAlignment="1">
      <alignment vertical="center"/>
    </xf>
    <xf numFmtId="182" fontId="0" fillId="0" borderId="1" xfId="0" applyNumberFormat="1" applyFill="1" applyBorder="1" applyAlignment="1">
      <alignment vertical="center"/>
    </xf>
    <xf numFmtId="177" fontId="0" fillId="0" borderId="1" xfId="0" applyNumberFormat="1" applyFill="1" applyBorder="1" applyAlignment="1">
      <alignment vertical="center" wrapText="1"/>
    </xf>
    <xf numFmtId="183" fontId="0" fillId="0" borderId="1" xfId="0" applyNumberFormat="1" applyFill="1" applyBorder="1" applyAlignment="1">
      <alignment vertical="center"/>
    </xf>
    <xf numFmtId="177" fontId="7" fillId="0" borderId="1" xfId="58" applyNumberFormat="1" applyBorder="1" applyAlignment="1">
      <alignment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Normal 2 18 2" xfId="50"/>
    <cellStyle name="Normal 2 31" xfId="51"/>
    <cellStyle name="常规 14" xfId="52"/>
    <cellStyle name="Percent 2 4" xfId="53"/>
    <cellStyle name="常规_JC081016A IZZY" xfId="54"/>
    <cellStyle name="Normal 2" xfId="55"/>
    <cellStyle name="Normal_Towels carton pack and freight working" xfId="56"/>
    <cellStyle name="Percent 2" xfId="57"/>
    <cellStyle name="Normal_JCP Softspun sheet quote 100401" xfId="58"/>
  </cellStyles>
  <dxfs count="18">
    <dxf>
      <fill>
        <patternFill patternType="solid">
          <fgColor indexed="10"/>
          <bgColor indexed="4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300182</xdr:colOff>
      <xdr:row>1</xdr:row>
      <xdr:rowOff>66436</xdr:rowOff>
    </xdr:from>
    <xdr:to>
      <xdr:col>1</xdr:col>
      <xdr:colOff>1008842</xdr:colOff>
      <xdr:row>1</xdr:row>
      <xdr:rowOff>663336</xdr:rowOff>
    </xdr:to>
    <xdr:pic>
      <xdr:nvPicPr>
        <xdr:cNvPr id="2" name="Picture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6720" y="929005"/>
          <a:ext cx="708660" cy="596900"/>
        </a:xfrm>
        <a:prstGeom prst="rect">
          <a:avLst/>
        </a:prstGeom>
      </xdr:spPr>
    </xdr:pic>
    <xdr:clientData/>
  </xdr:twoCellAnchor>
  <xdr:oneCellAnchor>
    <xdr:from>
      <xdr:col>1</xdr:col>
      <xdr:colOff>300182</xdr:colOff>
      <xdr:row>2</xdr:row>
      <xdr:rowOff>66436</xdr:rowOff>
    </xdr:from>
    <xdr:ext cx="710104" cy="598755"/>
    <xdr:pic>
      <xdr:nvPicPr>
        <xdr:cNvPr id="3" name="Picture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6720" y="1681480"/>
          <a:ext cx="710565" cy="59880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3"/>
  <sheetViews>
    <sheetView tabSelected="1" zoomScale="70" zoomScaleNormal="70" workbookViewId="0">
      <selection activeCell="Z3" sqref="Z3"/>
    </sheetView>
  </sheetViews>
  <sheetFormatPr defaultColWidth="9" defaultRowHeight="12.5" outlineLevelRow="2"/>
  <cols>
    <col min="1" max="54" width="20" style="3" customWidth="1"/>
    <col min="55" max="16384" width="9.13636363636364" style="3" customWidth="1"/>
  </cols>
  <sheetData>
    <row r="1" s="1" customFormat="1" ht="67.95" customHeight="1" spans="1:61">
      <c r="A1" s="4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7" t="s">
        <v>5</v>
      </c>
      <c r="G1" s="5" t="s">
        <v>6</v>
      </c>
      <c r="H1" s="8" t="s">
        <v>7</v>
      </c>
      <c r="I1" s="9" t="s">
        <v>8</v>
      </c>
      <c r="J1" s="8" t="s">
        <v>9</v>
      </c>
      <c r="K1" s="9" t="s">
        <v>10</v>
      </c>
      <c r="L1" s="8" t="s">
        <v>11</v>
      </c>
      <c r="M1" s="8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9" t="s">
        <v>17</v>
      </c>
      <c r="S1" s="5" t="s">
        <v>18</v>
      </c>
      <c r="T1" s="10" t="s">
        <v>19</v>
      </c>
      <c r="U1" s="11" t="s">
        <v>20</v>
      </c>
      <c r="V1" s="12" t="s">
        <v>21</v>
      </c>
      <c r="W1" s="12" t="s">
        <v>22</v>
      </c>
      <c r="X1" s="12" t="s">
        <v>23</v>
      </c>
      <c r="Y1" s="13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4" t="s">
        <v>29</v>
      </c>
      <c r="AE1" s="18" t="s">
        <v>30</v>
      </c>
      <c r="AF1" s="4" t="s">
        <v>31</v>
      </c>
      <c r="AG1" s="19" t="s">
        <v>32</v>
      </c>
      <c r="AH1" s="20" t="s">
        <v>33</v>
      </c>
      <c r="AI1" s="18" t="s">
        <v>34</v>
      </c>
      <c r="AJ1" s="19" t="s">
        <v>35</v>
      </c>
      <c r="AK1" s="18" t="s">
        <v>36</v>
      </c>
      <c r="AL1" s="19" t="s">
        <v>37</v>
      </c>
      <c r="AM1" s="18" t="s">
        <v>38</v>
      </c>
      <c r="AN1" s="19" t="s">
        <v>39</v>
      </c>
      <c r="AO1" s="18" t="s">
        <v>40</v>
      </c>
      <c r="AP1" s="21" t="s">
        <v>41</v>
      </c>
      <c r="AQ1" s="19" t="s">
        <v>42</v>
      </c>
      <c r="AR1" s="18" t="s">
        <v>43</v>
      </c>
      <c r="AS1" s="21" t="s">
        <v>44</v>
      </c>
      <c r="AT1" s="19" t="s">
        <v>45</v>
      </c>
      <c r="AU1" s="18" t="s">
        <v>46</v>
      </c>
      <c r="AV1" s="18" t="s">
        <v>47</v>
      </c>
      <c r="AW1" s="22" t="s">
        <v>48</v>
      </c>
      <c r="AX1" s="23" t="s">
        <v>49</v>
      </c>
      <c r="AY1" s="24" t="s">
        <v>50</v>
      </c>
      <c r="AZ1" s="25" t="s">
        <v>51</v>
      </c>
      <c r="BA1" s="23" t="s">
        <v>52</v>
      </c>
      <c r="BB1" s="26" t="s">
        <v>53</v>
      </c>
      <c r="BC1" s="4" t="s">
        <v>54</v>
      </c>
      <c r="BD1" s="18" t="s">
        <v>55</v>
      </c>
      <c r="BE1" s="18" t="s">
        <v>56</v>
      </c>
      <c r="BF1" s="27" t="s">
        <v>57</v>
      </c>
      <c r="BG1" s="18" t="s">
        <v>58</v>
      </c>
      <c r="BH1" s="18" t="s">
        <v>59</v>
      </c>
      <c r="BI1" s="18" t="s">
        <v>60</v>
      </c>
    </row>
    <row r="2" s="2" customFormat="1" ht="59.25" customHeight="1" spans="1:61">
      <c r="A2" s="28">
        <v>1</v>
      </c>
      <c r="B2" s="29"/>
      <c r="C2" s="30"/>
      <c r="D2" s="30" t="s">
        <v>61</v>
      </c>
      <c r="E2" s="30"/>
      <c r="F2" s="30" t="s">
        <v>62</v>
      </c>
      <c r="G2" s="31"/>
      <c r="H2" s="32" t="s">
        <v>63</v>
      </c>
      <c r="I2" s="32" t="s">
        <v>64</v>
      </c>
      <c r="J2" s="33" t="s">
        <v>65</v>
      </c>
      <c r="K2" s="33" t="s">
        <v>66</v>
      </c>
      <c r="L2" s="33" t="s">
        <v>67</v>
      </c>
      <c r="M2" s="31" t="s">
        <v>68</v>
      </c>
      <c r="N2" s="34"/>
      <c r="O2" s="35"/>
      <c r="P2" s="36" t="s">
        <v>69</v>
      </c>
      <c r="Q2" s="37"/>
      <c r="R2" s="30" t="s">
        <v>70</v>
      </c>
      <c r="S2" s="38"/>
      <c r="T2" s="39">
        <v>1</v>
      </c>
      <c r="U2" s="30" t="s">
        <v>71</v>
      </c>
      <c r="V2" s="40">
        <v>32</v>
      </c>
      <c r="W2" s="40">
        <v>32</v>
      </c>
      <c r="X2" s="40">
        <v>26</v>
      </c>
      <c r="Y2" s="41">
        <v>2</v>
      </c>
      <c r="Z2" s="42">
        <v>12</v>
      </c>
      <c r="AA2" s="43">
        <f>IF(V2="","",V2*W2*X2/1000000)</f>
        <v>0.026624</v>
      </c>
      <c r="AB2" s="41">
        <v>64</v>
      </c>
      <c r="AC2" s="44">
        <f>IF(AB2="","",AB2/AA2)</f>
        <v>2403.84615384615</v>
      </c>
      <c r="AD2" s="45">
        <v>3300</v>
      </c>
      <c r="AE2" s="46">
        <f>IF(ISERROR(AD2/AC2/Z2),"",AD2/AC2/Z2)</f>
        <v>0.1144</v>
      </c>
      <c r="AF2" s="47" t="s">
        <v>72</v>
      </c>
      <c r="AG2" s="48">
        <f>9.1%+19%</f>
        <v>0.281</v>
      </c>
      <c r="AH2" s="46">
        <f>IF(ISERROR(AY2*AG2),"",AY2*AG2)</f>
        <v>0.372325</v>
      </c>
      <c r="AI2" s="46">
        <f>IF(ISERROR(T2),"",T2)</f>
        <v>1</v>
      </c>
      <c r="AJ2" s="49">
        <v>0.005</v>
      </c>
      <c r="AK2" s="46">
        <f>IF(ISERROR(AY2*AJ2),"",AY2*AJ2)</f>
        <v>0.006625</v>
      </c>
      <c r="AL2" s="49">
        <v>0</v>
      </c>
      <c r="AM2" s="46">
        <f>IF(ISERROR(AY2*AL2),"",AY2*AL2)</f>
        <v>0</v>
      </c>
      <c r="AN2" s="49">
        <v>0</v>
      </c>
      <c r="AO2" s="46">
        <f>IF(ISERROR(AY2*AN2),"",AY2*AN2)</f>
        <v>0</v>
      </c>
      <c r="AP2" s="50">
        <v>0</v>
      </c>
      <c r="AQ2" s="49">
        <v>0.07</v>
      </c>
      <c r="AR2" s="46">
        <f>IF(ISERROR(AY2*AQ2),"",AY2*AQ2)</f>
        <v>0.09275</v>
      </c>
      <c r="AS2" s="50">
        <v>0</v>
      </c>
      <c r="AT2" s="49">
        <v>0</v>
      </c>
      <c r="AU2" s="46">
        <f>IF(ISERROR(AY2*AT2),"",AY2*AT2)</f>
        <v>0</v>
      </c>
      <c r="AV2" s="46">
        <f>IF(ISERROR(AK2+AM2+AO2+AR2+AU2),"",AK2+AM2+AO2+AR2+AU2)</f>
        <v>0.099375</v>
      </c>
      <c r="AW2" s="46">
        <f>IF(ISERROR(AI2+AV2),"",AI2+AV2)</f>
        <v>1.099375</v>
      </c>
      <c r="AX2" s="51">
        <f>IF(ISERROR((AY2-AW2)/AY2),"",(AY2-AW2)/AY2)</f>
        <v>0.170283018867925</v>
      </c>
      <c r="AY2" s="52">
        <v>1.325</v>
      </c>
      <c r="AZ2" s="53">
        <v>5</v>
      </c>
      <c r="BA2" s="51">
        <f>IF(ISERROR((AZ2-BF2)/AZ2),"",(AZ2-BF2)/AZ2)</f>
        <v>0.64</v>
      </c>
      <c r="BB2" s="54"/>
      <c r="BC2" s="55">
        <v>45000</v>
      </c>
      <c r="BD2" s="46">
        <f>IF(ISERROR(AW2*BC2),"",AW2*BC2)</f>
        <v>49471.875</v>
      </c>
      <c r="BE2" s="46">
        <f>IF(ISERROR(AY2*BC2),"",AY2*BC2)</f>
        <v>59625</v>
      </c>
      <c r="BF2" s="56">
        <v>1.8</v>
      </c>
      <c r="BG2" s="46">
        <f>IF(ISERROR(BC2*BF2),"",BC2*BF2)</f>
        <v>81000</v>
      </c>
      <c r="BH2" s="46">
        <f>IF(ISERROR(AY2*BC2*0.1),"",AY2*BC2*0.1)</f>
        <v>5962.5</v>
      </c>
      <c r="BI2" s="46">
        <f>IF(ISERROR(AZ2*BC2),"",AZ2*BC2)</f>
        <v>225000</v>
      </c>
    </row>
    <row r="3" s="2" customFormat="1" ht="59.25" customHeight="1" spans="1:61">
      <c r="A3" s="28">
        <v>2</v>
      </c>
      <c r="B3" s="29"/>
      <c r="C3" s="30"/>
      <c r="D3" s="30" t="s">
        <v>61</v>
      </c>
      <c r="E3" s="30"/>
      <c r="F3" s="30" t="s">
        <v>62</v>
      </c>
      <c r="G3" s="31"/>
      <c r="H3" s="32" t="s">
        <v>63</v>
      </c>
      <c r="I3" s="32" t="s">
        <v>64</v>
      </c>
      <c r="J3" s="33" t="s">
        <v>65</v>
      </c>
      <c r="K3" s="33" t="s">
        <v>66</v>
      </c>
      <c r="L3" s="33" t="s">
        <v>67</v>
      </c>
      <c r="M3" s="31" t="s">
        <v>73</v>
      </c>
      <c r="N3" s="34"/>
      <c r="O3" s="35"/>
      <c r="P3" s="36" t="s">
        <v>74</v>
      </c>
      <c r="Q3" s="37"/>
      <c r="R3" s="30" t="s">
        <v>70</v>
      </c>
      <c r="S3" s="38"/>
      <c r="T3" s="39">
        <v>1</v>
      </c>
      <c r="U3" s="30" t="s">
        <v>71</v>
      </c>
      <c r="V3" s="40">
        <v>32</v>
      </c>
      <c r="W3" s="40">
        <v>32</v>
      </c>
      <c r="X3" s="40">
        <v>26</v>
      </c>
      <c r="Y3" s="41">
        <v>2</v>
      </c>
      <c r="Z3" s="42">
        <v>12</v>
      </c>
      <c r="AA3" s="43">
        <f>IF(V3="","",V3*W3*X3/1000000)</f>
        <v>0.026624</v>
      </c>
      <c r="AB3" s="41">
        <v>64</v>
      </c>
      <c r="AC3" s="44">
        <f>IF(AB3="","",AB3/AA3)</f>
        <v>2403.84615384615</v>
      </c>
      <c r="AD3" s="45">
        <v>3300</v>
      </c>
      <c r="AE3" s="46">
        <f>IF(ISERROR(AD3/AC3/Z3),"",AD3/AC3/Z3)</f>
        <v>0.1144</v>
      </c>
      <c r="AF3" s="47" t="s">
        <v>72</v>
      </c>
      <c r="AG3" s="48">
        <f>9.1%+19%</f>
        <v>0.281</v>
      </c>
      <c r="AH3" s="46">
        <f>IF(ISERROR(AY3*AG3),"",AY3*AG3)</f>
        <v>0.372325</v>
      </c>
      <c r="AI3" s="46">
        <f>IF(ISERROR(T3),"",T3)</f>
        <v>1</v>
      </c>
      <c r="AJ3" s="49">
        <v>0.005</v>
      </c>
      <c r="AK3" s="46">
        <f>IF(ISERROR(AY3*AJ3),"",AY3*AJ3)</f>
        <v>0.006625</v>
      </c>
      <c r="AL3" s="49">
        <v>0</v>
      </c>
      <c r="AM3" s="46">
        <f>IF(ISERROR(AY3*AL3),"",AY3*AL3)</f>
        <v>0</v>
      </c>
      <c r="AN3" s="49">
        <v>0</v>
      </c>
      <c r="AO3" s="46">
        <f>IF(ISERROR(AY3*AN3),"",AY3*AN3)</f>
        <v>0</v>
      </c>
      <c r="AP3" s="50">
        <v>0</v>
      </c>
      <c r="AQ3" s="49">
        <v>0.07</v>
      </c>
      <c r="AR3" s="46">
        <f>IF(ISERROR(AY3*AQ3),"",AY3*AQ3)</f>
        <v>0.09275</v>
      </c>
      <c r="AS3" s="50">
        <v>0</v>
      </c>
      <c r="AT3" s="49">
        <v>0</v>
      </c>
      <c r="AU3" s="46">
        <f>IF(ISERROR(AY3*AT3),"",AY3*AT3)</f>
        <v>0</v>
      </c>
      <c r="AV3" s="46">
        <f>IF(ISERROR(AK3+AM3+AO3+AR3+AU3),"",AK3+AM3+AO3+AR3+AU3)</f>
        <v>0.099375</v>
      </c>
      <c r="AW3" s="46">
        <f>IF(ISERROR(AI3+AV3),"",AI3+AV3)</f>
        <v>1.099375</v>
      </c>
      <c r="AX3" s="51">
        <f>IF(ISERROR((AY3-AW3)/AY3),"",(AY3-AW3)/AY3)</f>
        <v>0.170283018867925</v>
      </c>
      <c r="AY3" s="52">
        <v>1.325</v>
      </c>
      <c r="AZ3" s="53">
        <v>5</v>
      </c>
      <c r="BA3" s="51">
        <f>IF(ISERROR((AZ3-BF3)/AZ3),"",(AZ3-BF3)/AZ3)</f>
        <v>0.64</v>
      </c>
      <c r="BB3" s="54"/>
      <c r="BC3" s="55">
        <v>45000</v>
      </c>
      <c r="BD3" s="46">
        <f>IF(ISERROR(AW3*BC3),"",AW3*BC3)</f>
        <v>49471.875</v>
      </c>
      <c r="BE3" s="46">
        <f>IF(ISERROR(AY3*BC3),"",AY3*BC3)</f>
        <v>59625</v>
      </c>
      <c r="BF3" s="56">
        <v>1.8</v>
      </c>
      <c r="BG3" s="46">
        <f>IF(ISERROR(BC3*BF3),"",BC3*BF3)</f>
        <v>81000</v>
      </c>
      <c r="BH3" s="46">
        <f>IF(ISERROR(AY3*BC3*0.1),"",AY3*BC3*0.1)</f>
        <v>5962.5</v>
      </c>
      <c r="BI3" s="46">
        <f>IF(ISERROR(AZ3*BC3),"",AZ3*BC3)</f>
        <v>225000</v>
      </c>
    </row>
  </sheetData>
  <protectedRanges>
    <protectedRange sqref="AH2:AX3 BA2:BA3 N2:N3 A2:G3 AE2:AE3 AA2:AC3 Q2:U3" name="Range1_5"/>
    <protectedRange sqref="Y2 Y3" name="Range1_2_1"/>
    <protectedRange sqref="AD2:AD3" name="Range1_3_1"/>
    <protectedRange sqref="AF2:AG3" name="Range1_4_1"/>
    <protectedRange sqref="AZ2:AZ3" name="Range1_5_1"/>
    <protectedRange sqref="BC2:BC3" name="Range1_6_1"/>
    <protectedRange sqref="O2:O3" name="Range1_3_1_1"/>
    <protectedRange sqref="BB2:BB3" name="Range1_4_1_1"/>
    <protectedRange sqref="H2:M3" name="Range1_7"/>
  </protectedRanges>
  <conditionalFormatting sqref="AM1:AO1">
    <cfRule type="cellIs" dxfId="0" priority="2" stopIfTrue="1" operator="equal">
      <formula>"."</formula>
    </cfRule>
  </conditionalFormatting>
  <conditionalFormatting sqref="AM2:AO2">
    <cfRule type="cellIs" dxfId="0" priority="1" stopIfTrue="1" operator="equal">
      <formula>"."</formula>
    </cfRule>
  </conditionalFormatting>
  <pageMargins left="0.75" right="0.75" top="1" bottom="1" header="0.5" footer="0.5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_5" rangeCreator="" othersAccessPermission="edit"/>
    <arrUserId title="Range1_2_1" rangeCreator="" othersAccessPermission="edit"/>
    <arrUserId title="Range1_3_1" rangeCreator="" othersAccessPermission="edit"/>
    <arrUserId title="Range1_4_1" rangeCreator="" othersAccessPermission="edit"/>
    <arrUserId title="Range1_5_1" rangeCreator="" othersAccessPermission="edit"/>
    <arrUserId title="Range1_6_1" rangeCreator="" othersAccessPermission="edit"/>
    <arrUserId title="Range1_3_1_1" rangeCreator="" othersAccessPermission="edit"/>
    <arrUserId title="Range1_4_1_1" rangeCreator="" othersAccessPermission="edit"/>
    <arrUserId title="Range1_7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阿杰</cp:lastModifiedBy>
  <dcterms:created xsi:type="dcterms:W3CDTF">2026-01-04T08:01:00Z</dcterms:created>
  <dcterms:modified xsi:type="dcterms:W3CDTF">2026-02-12T04:33:55Z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DF70A17720064660AB4E786F57FA9776_13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