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 iterate="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" i="1" l="1"/>
  <c r="AB4" i="1"/>
  <c r="AC4" i="1"/>
  <c r="AE4" i="1"/>
  <c r="AH4" i="1"/>
  <c r="AI4" i="1"/>
  <c r="AW4" i="1"/>
  <c r="AK4" i="1"/>
  <c r="AM4" i="1"/>
  <c r="AO4" i="1"/>
  <c r="AS4" i="1"/>
  <c r="AT4" i="1"/>
  <c r="AU4" i="1"/>
  <c r="AV4" i="1"/>
  <c r="AX3" i="1"/>
  <c r="S3" i="1"/>
  <c r="AB3" i="1"/>
  <c r="AC3" i="1"/>
  <c r="AE3" i="1"/>
  <c r="AH3" i="1"/>
  <c r="AI3" i="1"/>
  <c r="AW3" i="1"/>
  <c r="AK3" i="1"/>
  <c r="AM3" i="1"/>
  <c r="AO3" i="1"/>
  <c r="AS3" i="1"/>
  <c r="AT3" i="1"/>
  <c r="AU3" i="1"/>
  <c r="AV3" i="1"/>
  <c r="AX2" i="1"/>
  <c r="S2" i="1"/>
  <c r="AB2" i="1"/>
  <c r="AC2" i="1"/>
  <c r="AE2" i="1"/>
  <c r="AH2" i="1"/>
  <c r="AI2" i="1"/>
  <c r="AW2" i="1"/>
  <c r="AK2" i="1"/>
  <c r="AM2" i="1"/>
  <c r="AO2" i="1"/>
  <c r="AS2" i="1"/>
  <c r="AT2" i="1"/>
  <c r="AU2" i="1"/>
  <c r="AV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  <comment ref="AX1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<sst xmlns="http://schemas.openxmlformats.org/spreadsheetml/2006/main" count="89" uniqueCount="80">
  <si>
    <t>Line No.</t>
  </si>
  <si>
    <t>Photo</t>
  </si>
  <si>
    <t>VIN/Art No.</t>
    <phoneticPr fontId="5" type="noConversion"/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</si>
  <si>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</si>
  <si>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</si>
  <si>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</si>
  <si>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</si>
  <si>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</si>
  <si>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</si>
  <si>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</si>
  <si>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</si>
  <si>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</si>
  <si>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</si>
  <si>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</si>
  <si>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</si>
  <si>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</si>
  <si>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</si>
  <si>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</si>
  <si>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</si>
  <si>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</si>
  <si>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</si>
  <si>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</si>
  <si>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</si>
  <si>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</si>
  <si>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</si>
  <si>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</si>
  <si>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</si>
  <si>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</si>
  <si>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</si>
  <si>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</si>
  <si>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</si>
  <si>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</si>
  <si>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</si>
  <si>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</si>
  <si>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</si>
  <si>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</si>
  <si>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</si>
  <si>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</si>
  <si>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</si>
  <si>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</si>
  <si>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</si>
  <si>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</si>
  <si>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</si>
  <si>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</si>
  <si>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</si>
  <si>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</si>
  <si>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</si>
  <si>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</si>
  <si>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</si>
  <si>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</si>
  <si>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</si>
  <si>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</si>
  <si>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</si>
  <si>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Regency Heights</t>
  </si>
  <si>
    <t>COMFORTER (SET)</t>
  </si>
  <si>
    <t>Blake</t>
    <phoneticPr fontId="5" type="noConversion"/>
  </si>
  <si>
    <t>Comf/sham :85gsm printed MF on face, 85gsm solid reverse, 200gsm poly fill.</t>
    <phoneticPr fontId="5" type="noConversion"/>
  </si>
  <si>
    <t xml:space="preserve">100% polyester,poly fill  </t>
    <phoneticPr fontId="5" type="noConversion"/>
  </si>
  <si>
    <t>Twin/Twin XL: 66x90"/20x26"(1)</t>
  </si>
  <si>
    <t>Compressed/Knocked Down</t>
  </si>
  <si>
    <t>9404.40.9022</t>
    <phoneticPr fontId="5" type="noConversion"/>
  </si>
  <si>
    <t>3pcs Comforter Set</t>
    <phoneticPr fontId="5" type="noConversion"/>
  </si>
  <si>
    <t xml:space="preserve">100% polyester,poly fill  </t>
    <phoneticPr fontId="5" type="noConversion"/>
  </si>
  <si>
    <t>Full/Queen: 90x90"/20x26"(2)</t>
  </si>
  <si>
    <t>King/CalKing: 104x90"/20x36"(2)</t>
  </si>
  <si>
    <t>Blake</t>
    <phoneticPr fontId="5" type="noConversion"/>
  </si>
  <si>
    <t>9404.40.9022</t>
    <phoneticPr fontId="5" type="noConversion"/>
  </si>
  <si>
    <t>100% Polyester Printed 6pcs Comforter Set</t>
    <phoneticPr fontId="5" type="noConversion"/>
  </si>
  <si>
    <t>2pcs Comforter Set</t>
    <phoneticPr fontId="5" type="noConversion"/>
  </si>
  <si>
    <t>Comf/sham :85gsm printed MF on face, 85gsm solid reverse, 200gsm poly fill.</t>
    <phoneticPr fontId="5" type="noConversion"/>
  </si>
  <si>
    <t>Black/Gray</t>
    <phoneticPr fontId="5" type="noConversion"/>
  </si>
  <si>
    <t>RH10-0668</t>
  </si>
  <si>
    <t>100% Polyester Printed 9pcs Comforter Set</t>
    <phoneticPr fontId="5" type="noConversion"/>
  </si>
  <si>
    <t>Comf/sham :85gsm printed MF on face, 85gsm solid reverse, 200gsm poly fill.</t>
    <phoneticPr fontId="5" type="noConversion"/>
  </si>
  <si>
    <t>Black/Gray</t>
    <phoneticPr fontId="5" type="noConversion"/>
  </si>
  <si>
    <t>RH10-0669</t>
  </si>
  <si>
    <t>3pcs Comforter Set</t>
    <phoneticPr fontId="5" type="noConversion"/>
  </si>
  <si>
    <t xml:space="preserve">100% polyester,poly fill  </t>
    <phoneticPr fontId="5" type="noConversion"/>
  </si>
  <si>
    <t>Black/Gray</t>
    <phoneticPr fontId="5" type="noConversion"/>
  </si>
  <si>
    <t>RH10-0670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</si>
</sst>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[$￥-804]#,##0.00;[Red][$￥-804]#,##0.00"/>
    <numFmt numFmtId="177" formatCode="#,##0;[Red]#,##0"/>
    <numFmt numFmtId="178" formatCode="&quot;$&quot;#,##0.00"/>
    <numFmt numFmtId="179" formatCode="0.0"/>
    <numFmt numFmtId="180" formatCode="0.000"/>
    <numFmt numFmtId="181" formatCode="\$#,##0.00;[Red]\$#,##0.00"/>
    <numFmt numFmtId="182" formatCode="_(&quot;$&quot;* #,##0.00_);_(&quot;$&quot;* \(#,##0.00\);_(&quot;$&quot;* &quot;-&quot;??_);_(@_)"/>
  </numFmts>
  <fonts count="11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sz val="11"/>
      <color rgb="FFFF0000"/>
      <name val="Calibri"/>
      <family val="2"/>
    </font>
    <font>
      <b/>
      <sz val="11"/>
      <name val="Calibri"/>
      <family val="2"/>
    </font>
    <font>
      <sz val="9"/>
      <name val="宋体"/>
      <family val="3"/>
      <charset val="134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176" fontId="1" fillId="0" borderId="0"/>
    <xf numFmtId="176" fontId="7" fillId="0" borderId="0"/>
    <xf numFmtId="18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6">
    <xf numFmtId="176" fontId="0" fillId="0" borderId="0" xfId="0"/>
    <xf numFmtId="177" fontId="1" fillId="0" borderId="0" xfId="1" applyNumberFormat="1" applyAlignment="1">
      <alignment horizontal="center" wrapText="1"/>
    </xf>
    <xf numFmtId="176" fontId="1" fillId="0" borderId="0" xfId="1" applyAlignment="1">
      <alignment wrapText="1"/>
    </xf>
    <xf numFmtId="176" fontId="1" fillId="0" borderId="0" xfId="1"/>
    <xf numFmtId="2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  <xf numFmtId="2" fontId="3" fillId="0" borderId="0" xfId="1" applyNumberFormat="1" applyFont="1" applyAlignment="1">
      <alignment horizontal="center" wrapText="1"/>
    </xf>
    <xf numFmtId="179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1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77" fontId="4" fillId="0" borderId="1" xfId="1" applyNumberFormat="1" applyFont="1" applyBorder="1" applyAlignment="1">
      <alignment horizontal="center" wrapText="1"/>
    </xf>
    <xf numFmtId="176" fontId="4" fillId="0" borderId="1" xfId="1" applyFont="1" applyBorder="1" applyAlignment="1">
      <alignment horizontal="center" wrapText="1"/>
    </xf>
    <xf numFmtId="176" fontId="4" fillId="4" borderId="1" xfId="1" applyFont="1" applyFill="1" applyBorder="1" applyAlignment="1">
      <alignment horizontal="center" wrapText="1"/>
    </xf>
    <xf numFmtId="176" fontId="6" fillId="4" borderId="1" xfId="1" applyFont="1" applyFill="1" applyBorder="1" applyAlignment="1">
      <alignment horizontal="center" wrapText="1"/>
    </xf>
    <xf numFmtId="176" fontId="6" fillId="5" borderId="1" xfId="1" applyFont="1" applyFill="1" applyBorder="1" applyAlignment="1">
      <alignment horizontal="center" wrapText="1"/>
    </xf>
    <xf numFmtId="176" fontId="4" fillId="5" borderId="1" xfId="1" applyFont="1" applyFill="1" applyBorder="1" applyAlignment="1">
      <alignment horizontal="center" wrapText="1"/>
    </xf>
    <xf numFmtId="176" fontId="4" fillId="2" borderId="1" xfId="1" applyFont="1" applyFill="1" applyBorder="1" applyAlignment="1">
      <alignment horizontal="center" wrapText="1"/>
    </xf>
    <xf numFmtId="2" fontId="4" fillId="2" borderId="1" xfId="1" applyNumberFormat="1" applyFont="1" applyFill="1" applyBorder="1" applyAlignment="1">
      <alignment horizontal="center" wrapText="1"/>
    </xf>
    <xf numFmtId="178" fontId="8" fillId="2" borderId="1" xfId="2" applyNumberFormat="1" applyFont="1" applyFill="1" applyBorder="1" applyAlignment="1">
      <alignment wrapText="1"/>
    </xf>
    <xf numFmtId="178" fontId="4" fillId="6" borderId="2" xfId="1" applyNumberFormat="1" applyFont="1" applyFill="1" applyBorder="1" applyAlignment="1">
      <alignment horizontal="center" wrapText="1"/>
    </xf>
    <xf numFmtId="2" fontId="9" fillId="2" borderId="1" xfId="1" applyNumberFormat="1" applyFont="1" applyFill="1" applyBorder="1" applyAlignment="1">
      <alignment horizontal="center" wrapText="1"/>
    </xf>
    <xf numFmtId="176" fontId="6" fillId="0" borderId="1" xfId="1" applyFont="1" applyBorder="1" applyAlignment="1">
      <alignment horizontal="center" wrapText="1"/>
    </xf>
    <xf numFmtId="179" fontId="4" fillId="0" borderId="1" xfId="1" applyNumberFormat="1" applyFont="1" applyBorder="1" applyAlignment="1">
      <alignment horizontal="center" wrapText="1"/>
    </xf>
    <xf numFmtId="2" fontId="4" fillId="0" borderId="1" xfId="1" applyNumberFormat="1" applyFont="1" applyBorder="1" applyAlignment="1">
      <alignment horizontal="center" wrapText="1"/>
    </xf>
    <xf numFmtId="1" fontId="4" fillId="0" borderId="1" xfId="1" applyNumberFormat="1" applyFont="1" applyBorder="1" applyAlignment="1">
      <alignment horizontal="center" wrapText="1"/>
    </xf>
    <xf numFmtId="180" fontId="8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81" fontId="4" fillId="0" borderId="1" xfId="1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10" fontId="4" fillId="0" borderId="1" xfId="1" applyNumberFormat="1" applyFont="1" applyBorder="1" applyAlignment="1">
      <alignment horizontal="center" wrapText="1"/>
    </xf>
    <xf numFmtId="181" fontId="6" fillId="0" borderId="1" xfId="1" applyNumberFormat="1" applyFont="1" applyBorder="1" applyAlignment="1">
      <alignment horizontal="center" wrapText="1"/>
    </xf>
    <xf numFmtId="178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8" fontId="4" fillId="3" borderId="1" xfId="1" applyNumberFormat="1" applyFont="1" applyFill="1" applyBorder="1" applyAlignment="1">
      <alignment horizontal="center" wrapText="1"/>
    </xf>
    <xf numFmtId="10" fontId="4" fillId="3" borderId="1" xfId="1" applyNumberFormat="1" applyFont="1" applyFill="1" applyBorder="1" applyAlignment="1">
      <alignment horizontal="center" wrapText="1"/>
    </xf>
    <xf numFmtId="177" fontId="1" fillId="5" borderId="1" xfId="1" applyNumberFormat="1" applyFill="1" applyBorder="1" applyAlignment="1">
      <alignment horizontal="center" wrapText="1"/>
    </xf>
    <xf numFmtId="176" fontId="1" fillId="5" borderId="1" xfId="1" applyFill="1" applyBorder="1" applyAlignment="1">
      <alignment wrapText="1"/>
    </xf>
    <xf numFmtId="176" fontId="1" fillId="5" borderId="1" xfId="1" applyFill="1" applyBorder="1"/>
    <xf numFmtId="176" fontId="1" fillId="5" borderId="1" xfId="1" applyFill="1" applyBorder="1" applyAlignment="1">
      <alignment horizontal="center" wrapText="1"/>
    </xf>
    <xf numFmtId="176" fontId="7" fillId="6" borderId="1" xfId="0" applyFont="1" applyFill="1" applyBorder="1"/>
    <xf numFmtId="176" fontId="7" fillId="5" borderId="1" xfId="0" applyFont="1" applyFill="1" applyBorder="1"/>
    <xf numFmtId="2" fontId="1" fillId="5" borderId="1" xfId="1" applyNumberFormat="1" applyFill="1" applyBorder="1" applyAlignment="1">
      <alignment wrapText="1"/>
    </xf>
    <xf numFmtId="178" fontId="0" fillId="5" borderId="1" xfId="3" applyNumberFormat="1" applyFont="1" applyFill="1" applyBorder="1" applyAlignment="1">
      <alignment wrapText="1"/>
    </xf>
    <xf numFmtId="2" fontId="3" fillId="7" borderId="1" xfId="1" applyNumberFormat="1" applyFont="1" applyFill="1" applyBorder="1" applyAlignment="1">
      <alignment horizontal="center" wrapText="1"/>
    </xf>
    <xf numFmtId="17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wrapText="1"/>
    </xf>
    <xf numFmtId="180" fontId="1" fillId="5" borderId="1" xfId="1" applyNumberFormat="1" applyFill="1" applyBorder="1" applyAlignment="1">
      <alignment wrapText="1"/>
    </xf>
    <xf numFmtId="181" fontId="1" fillId="5" borderId="1" xfId="1" applyNumberFormat="1" applyFill="1" applyBorder="1" applyAlignment="1">
      <alignment wrapText="1"/>
    </xf>
    <xf numFmtId="178" fontId="1" fillId="5" borderId="1" xfId="1" applyNumberFormat="1" applyFill="1" applyBorder="1" applyAlignment="1">
      <alignment wrapText="1"/>
    </xf>
    <xf numFmtId="10" fontId="3" fillId="5" borderId="1" xfId="1" applyNumberFormat="1" applyFont="1" applyFill="1" applyBorder="1" applyAlignment="1">
      <alignment wrapText="1"/>
    </xf>
    <xf numFmtId="10" fontId="1" fillId="5" borderId="1" xfId="1" applyNumberFormat="1" applyFill="1" applyBorder="1" applyAlignment="1">
      <alignment wrapText="1"/>
    </xf>
    <xf numFmtId="178" fontId="10" fillId="5" borderId="1" xfId="1" applyNumberFormat="1" applyFont="1" applyFill="1" applyBorder="1" applyAlignment="1">
      <alignment wrapText="1"/>
    </xf>
    <xf numFmtId="10" fontId="10" fillId="5" borderId="1" xfId="4" applyNumberFormat="1" applyFont="1" applyFill="1" applyBorder="1" applyAlignment="1">
      <alignment wrapText="1"/>
    </xf>
    <xf numFmtId="176" fontId="1" fillId="5" borderId="0" xfId="1" applyFill="1" applyAlignment="1">
      <alignment wrapText="1"/>
    </xf>
  </cellXfs>
  <cellStyles count="5">
    <cellStyle name="Currency 2" xfId="3"/>
    <cellStyle name="Normal 2" xfId="1"/>
    <cellStyle name="Normal 2 18 2" xfId="2"/>
    <cellStyle name="Percent 2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com%20Market%20Place%20-%20RH%20Blake%20Mini%20%20set%20and%205%207pcs%20set%20Commitment%209.16.2025%20upd%202.27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  <sheetName val="mini set Factory cost"/>
      <sheetName val="5.7sets Factory co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4"/>
  <sheetViews>
    <sheetView tabSelected="1" zoomScale="85" zoomScaleNormal="85" workbookViewId="0">
      <selection activeCell="H11" sqref="H11"/>
    </sheetView>
  </sheetViews>
  <sheetFormatPr defaultColWidth="9.28515625" defaultRowHeight="15" x14ac:dyDescent="0.25"/>
  <cols>
    <col min="1" max="1" width="10.28515625" style="1" customWidth="1"/>
    <col min="2" max="2" width="25.28515625" style="2" customWidth="1"/>
    <col min="3" max="3" width="24.28515625" style="3" customWidth="1"/>
    <col min="4" max="4" width="16.28515625" style="2" customWidth="1"/>
    <col min="5" max="5" width="10.7109375" style="2" customWidth="1"/>
    <col min="6" max="6" width="18" style="2" customWidth="1"/>
    <col min="7" max="7" width="14.7109375" style="2" customWidth="1"/>
    <col min="8" max="8" width="15.7109375" style="2" customWidth="1"/>
    <col min="9" max="9" width="12.7109375" style="2" customWidth="1"/>
    <col min="10" max="10" width="74.28515625" style="2" bestFit="1" customWidth="1"/>
    <col min="11" max="11" width="14.28515625" style="2" bestFit="1" customWidth="1"/>
    <col min="12" max="12" width="48.28515625" style="2" customWidth="1"/>
    <col min="13" max="13" width="13.42578125" style="2" customWidth="1"/>
    <col min="14" max="14" width="11.28515625" style="2" customWidth="1"/>
    <col min="15" max="15" width="15.28515625" style="2" customWidth="1"/>
    <col min="16" max="16" width="8.7109375" style="2" customWidth="1"/>
    <col min="17" max="17" width="11.28515625" style="2" customWidth="1"/>
    <col min="18" max="18" width="9.7109375" style="4" customWidth="1"/>
    <col min="19" max="19" width="12" style="5" customWidth="1"/>
    <col min="20" max="20" width="11.28515625" style="5" customWidth="1"/>
    <col min="21" max="21" width="11.28515625" style="6" customWidth="1"/>
    <col min="22" max="22" width="15.7109375" style="2" customWidth="1"/>
    <col min="23" max="23" width="11" style="7" customWidth="1"/>
    <col min="24" max="24" width="13.28515625" style="7" customWidth="1"/>
    <col min="25" max="25" width="11.28515625" style="7" customWidth="1"/>
    <col min="26" max="26" width="12.7109375" style="4" customWidth="1"/>
    <col min="27" max="27" width="9.28515625" style="8" customWidth="1"/>
    <col min="28" max="28" width="13" style="9" customWidth="1"/>
    <col min="29" max="29" width="14.28515625" style="8" customWidth="1"/>
    <col min="30" max="30" width="13.7109375" style="10" customWidth="1"/>
    <col min="31" max="31" width="13.7109375" style="5" customWidth="1"/>
    <col min="32" max="32" width="14.7109375" style="2" customWidth="1"/>
    <col min="33" max="33" width="8.42578125" style="11" customWidth="1"/>
    <col min="34" max="34" width="12.42578125" style="5" customWidth="1"/>
    <col min="35" max="35" width="8.7109375" style="5" customWidth="1"/>
    <col min="36" max="36" width="7.7109375" style="11" customWidth="1"/>
    <col min="37" max="37" width="5.7109375" style="5" customWidth="1"/>
    <col min="38" max="38" width="12.7109375" style="11" customWidth="1"/>
    <col min="39" max="39" width="12" style="5" customWidth="1"/>
    <col min="40" max="40" width="11.7109375" style="11" customWidth="1"/>
    <col min="41" max="42" width="10.7109375" style="5" customWidth="1"/>
    <col min="43" max="43" width="9.7109375" style="10" customWidth="1"/>
    <col min="44" max="44" width="9.7109375" style="11" customWidth="1"/>
    <col min="45" max="45" width="10" style="5" customWidth="1"/>
    <col min="46" max="46" width="9.5703125" style="5" customWidth="1"/>
    <col min="47" max="47" width="11.7109375" style="5" customWidth="1"/>
    <col min="48" max="48" width="11.28515625" style="11" customWidth="1"/>
    <col min="49" max="49" width="11.28515625" style="5" customWidth="1"/>
    <col min="50" max="50" width="11.7109375" style="5" customWidth="1"/>
    <col min="51" max="51" width="12.7109375" style="5" customWidth="1"/>
    <col min="52" max="52" width="12.28515625" style="11" customWidth="1"/>
    <col min="53" max="53" width="12.28515625" style="8" customWidth="1"/>
    <col min="54" max="54" width="20" style="2" customWidth="1"/>
    <col min="55" max="55" width="9.28515625" style="2" customWidth="1"/>
    <col min="56" max="16384" width="9.28515625" style="2"/>
  </cols>
  <sheetData>
    <row r="1" spans="1:53" ht="32.65" customHeight="1" x14ac:dyDescent="0.25">
      <c r="A1" s="12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7" t="s">
        <v>8</v>
      </c>
      <c r="J1" s="17" t="s">
        <v>9</v>
      </c>
      <c r="K1" s="17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7" t="s">
        <v>15</v>
      </c>
      <c r="Q1" s="18" t="s">
        <v>16</v>
      </c>
      <c r="R1" s="19" t="s">
        <v>17</v>
      </c>
      <c r="S1" s="20" t="s">
        <v>18</v>
      </c>
      <c r="T1" s="21" t="s">
        <v>19</v>
      </c>
      <c r="U1" s="22" t="s">
        <v>20</v>
      </c>
      <c r="V1" s="23" t="s">
        <v>21</v>
      </c>
      <c r="W1" s="24" t="s">
        <v>22</v>
      </c>
      <c r="X1" s="24" t="s">
        <v>23</v>
      </c>
      <c r="Y1" s="24" t="s">
        <v>24</v>
      </c>
      <c r="Z1" s="25" t="s">
        <v>25</v>
      </c>
      <c r="AA1" s="26" t="s">
        <v>26</v>
      </c>
      <c r="AB1" s="27" t="s">
        <v>27</v>
      </c>
      <c r="AC1" s="28" t="s">
        <v>28</v>
      </c>
      <c r="AD1" s="29" t="s">
        <v>29</v>
      </c>
      <c r="AE1" s="30" t="s">
        <v>30</v>
      </c>
      <c r="AF1" s="13" t="s">
        <v>31</v>
      </c>
      <c r="AG1" s="31" t="s">
        <v>32</v>
      </c>
      <c r="AH1" s="30" t="s">
        <v>33</v>
      </c>
      <c r="AI1" s="30" t="s">
        <v>34</v>
      </c>
      <c r="AJ1" s="31" t="s">
        <v>35</v>
      </c>
      <c r="AK1" s="30" t="s">
        <v>36</v>
      </c>
      <c r="AL1" s="31" t="s">
        <v>37</v>
      </c>
      <c r="AM1" s="30" t="s">
        <v>38</v>
      </c>
      <c r="AN1" s="31" t="s">
        <v>39</v>
      </c>
      <c r="AO1" s="30" t="s">
        <v>40</v>
      </c>
      <c r="AP1" s="30" t="s">
        <v>41</v>
      </c>
      <c r="AQ1" s="32" t="s">
        <v>42</v>
      </c>
      <c r="AR1" s="31" t="s">
        <v>43</v>
      </c>
      <c r="AS1" s="30" t="s">
        <v>44</v>
      </c>
      <c r="AT1" s="30" t="s">
        <v>45</v>
      </c>
      <c r="AU1" s="33" t="s">
        <v>46</v>
      </c>
      <c r="AV1" s="34" t="s">
        <v>47</v>
      </c>
      <c r="AW1" s="33" t="s">
        <v>48</v>
      </c>
      <c r="AX1" s="33" t="s">
        <v>49</v>
      </c>
      <c r="AY1" s="35" t="s">
        <v>50</v>
      </c>
      <c r="AZ1" s="36" t="s">
        <v>51</v>
      </c>
      <c r="BA1" s="26" t="s">
        <v>52</v>
      </c>
    </row>
    <row r="2" spans="1:53" s="55" customFormat="1" ht="51.6" customHeight="1" x14ac:dyDescent="0.25">
      <c r="A2" s="37">
        <v>1</v>
      </c>
      <c r="B2" s="38"/>
      <c r="C2" s="39"/>
      <c r="D2" s="38" t="s">
        <v>53</v>
      </c>
      <c r="E2" s="38"/>
      <c r="F2" s="38" t="s">
        <v>54</v>
      </c>
      <c r="G2" s="40" t="s">
        <v>65</v>
      </c>
      <c r="H2" s="38" t="s">
        <v>67</v>
      </c>
      <c r="I2" s="38" t="s">
        <v>68</v>
      </c>
      <c r="J2" s="38" t="s">
        <v>69</v>
      </c>
      <c r="K2" s="38" t="s">
        <v>62</v>
      </c>
      <c r="L2" s="38" t="s">
        <v>58</v>
      </c>
      <c r="M2" s="38" t="s">
        <v>70</v>
      </c>
      <c r="N2" s="41" t="s">
        <v>71</v>
      </c>
      <c r="O2" s="42"/>
      <c r="P2" s="38"/>
      <c r="Q2" s="38">
        <v>47.2</v>
      </c>
      <c r="R2" s="43">
        <v>8</v>
      </c>
      <c r="S2" s="44">
        <f>IF(ISERROR(Q2/R2),"",Q2/R2)</f>
        <v>5.9</v>
      </c>
      <c r="T2" s="44">
        <v>5.9</v>
      </c>
      <c r="U2" s="45"/>
      <c r="V2" s="38" t="s">
        <v>59</v>
      </c>
      <c r="W2" s="46">
        <v>42</v>
      </c>
      <c r="X2" s="46">
        <v>32</v>
      </c>
      <c r="Y2" s="46">
        <v>35</v>
      </c>
      <c r="Z2" s="43">
        <v>6.65</v>
      </c>
      <c r="AA2" s="47">
        <v>3</v>
      </c>
      <c r="AB2" s="48">
        <f>IF(W2="","",W2*X2*Y2/1000000)</f>
        <v>4.7039999999999998E-2</v>
      </c>
      <c r="AC2" s="47">
        <f>IF(AA2="","",65/AB2*AA2)</f>
        <v>4145.408163265306</v>
      </c>
      <c r="AD2" s="49">
        <v>4000</v>
      </c>
      <c r="AE2" s="50">
        <f>IF(ISERROR(AD2/AC2),"",AD2/AC2)</f>
        <v>0.96492307692307699</v>
      </c>
      <c r="AF2" s="38" t="s">
        <v>60</v>
      </c>
      <c r="AG2" s="51">
        <v>0.22800000000000001</v>
      </c>
      <c r="AH2" s="50">
        <f>IF(ISERROR(S2*AG2),"",S2*AG2)</f>
        <v>1.3452000000000002</v>
      </c>
      <c r="AI2" s="50">
        <f>IF(ISERROR(T2+AE2+AH2),"",T2+AE2+AH2)</f>
        <v>8.2101230769230771</v>
      </c>
      <c r="AJ2" s="52">
        <v>0</v>
      </c>
      <c r="AK2" s="50">
        <f t="shared" ref="AK2:AK4" si="0">IF(ISERROR(AW2*AJ2),"",AW2*AJ2)</f>
        <v>0</v>
      </c>
      <c r="AL2" s="52">
        <v>0</v>
      </c>
      <c r="AM2" s="50">
        <f t="shared" ref="AM2:AM4" si="1">IF(ISERROR(AW2*AL2),"",AW2*AL2)</f>
        <v>0</v>
      </c>
      <c r="AN2" s="52">
        <v>0</v>
      </c>
      <c r="AO2" s="50">
        <f t="shared" ref="AO2:AO4" si="2">IF(ISERROR(AW2*AN2),"",AW2*AN2)</f>
        <v>0</v>
      </c>
      <c r="AP2" s="50">
        <v>0</v>
      </c>
      <c r="AQ2" s="49">
        <v>0</v>
      </c>
      <c r="AR2" s="52">
        <v>0</v>
      </c>
      <c r="AS2" s="50">
        <f>IF(ISERROR(AW2*AR2),"",AW2*AR2)</f>
        <v>0</v>
      </c>
      <c r="AT2" s="50">
        <f t="shared" ref="AT2:AT4" si="3">IF(ISERROR(AK2+AM2+AO2+AP2+AS2),"",AK2+AM2+AO2+AP2+AS2)</f>
        <v>0</v>
      </c>
      <c r="AU2" s="53">
        <f>AI2+AT2</f>
        <v>8.2101230769230771</v>
      </c>
      <c r="AV2" s="54">
        <f>IF(ISERROR((AW2-AU2)/AW2),"",(AW2-AU2)/AW2)</f>
        <v>0</v>
      </c>
      <c r="AW2" s="53">
        <f>AI2</f>
        <v>8.2101230769230771</v>
      </c>
      <c r="AX2" s="50">
        <f t="shared" ref="AX2:AX3" si="4">IF(ISERROR(AY2*(1-AZ2)),"",AY2*(1-AZ2))</f>
        <v>48.99</v>
      </c>
      <c r="AY2" s="50">
        <v>48.99</v>
      </c>
      <c r="AZ2" s="52"/>
      <c r="BA2" s="47">
        <v>192</v>
      </c>
    </row>
    <row r="3" spans="1:53" s="55" customFormat="1" ht="51.6" customHeight="1" x14ac:dyDescent="0.25">
      <c r="A3" s="37">
        <v>2</v>
      </c>
      <c r="B3" s="38"/>
      <c r="C3" s="39"/>
      <c r="D3" s="38" t="s">
        <v>53</v>
      </c>
      <c r="E3" s="38"/>
      <c r="F3" s="38" t="s">
        <v>54</v>
      </c>
      <c r="G3" s="40" t="s">
        <v>55</v>
      </c>
      <c r="H3" s="38" t="s">
        <v>72</v>
      </c>
      <c r="I3" s="38" t="s">
        <v>61</v>
      </c>
      <c r="J3" s="38" t="s">
        <v>73</v>
      </c>
      <c r="K3" s="38" t="s">
        <v>57</v>
      </c>
      <c r="L3" s="38" t="s">
        <v>63</v>
      </c>
      <c r="M3" s="38" t="s">
        <v>74</v>
      </c>
      <c r="N3" s="41" t="s">
        <v>75</v>
      </c>
      <c r="O3" s="42"/>
      <c r="P3" s="38"/>
      <c r="Q3" s="38">
        <v>61.2</v>
      </c>
      <c r="R3" s="43">
        <v>8</v>
      </c>
      <c r="S3" s="44">
        <f t="shared" ref="S3:S4" si="5">IF(ISERROR(Q3/R3),"",Q3/R3)</f>
        <v>7.65</v>
      </c>
      <c r="T3" s="44">
        <v>7.65</v>
      </c>
      <c r="U3" s="45"/>
      <c r="V3" s="38" t="s">
        <v>59</v>
      </c>
      <c r="W3" s="46">
        <v>42</v>
      </c>
      <c r="X3" s="46">
        <v>32</v>
      </c>
      <c r="Y3" s="46">
        <v>41</v>
      </c>
      <c r="Z3" s="43">
        <v>8.74</v>
      </c>
      <c r="AA3" s="47">
        <v>3</v>
      </c>
      <c r="AB3" s="48">
        <f t="shared" ref="AB3:AB4" si="6">IF(W3="","",W3*X3*Y3/1000000)</f>
        <v>5.5104E-2</v>
      </c>
      <c r="AC3" s="47">
        <f t="shared" ref="AC3:AC4" si="7">IF(AA3="","",65/AB3*AA3)</f>
        <v>3538.7630662020911</v>
      </c>
      <c r="AD3" s="49">
        <v>4000</v>
      </c>
      <c r="AE3" s="50">
        <f t="shared" ref="AE3:AE4" si="8">IF(ISERROR(AD3/AC3),"",AD3/AC3)</f>
        <v>1.1303384615384613</v>
      </c>
      <c r="AF3" s="38" t="s">
        <v>66</v>
      </c>
      <c r="AG3" s="51">
        <v>0.22800000000000001</v>
      </c>
      <c r="AH3" s="50">
        <f t="shared" ref="AH3:AH4" si="9">IF(ISERROR(S3*AG3),"",S3*AG3)</f>
        <v>1.7442000000000002</v>
      </c>
      <c r="AI3" s="50">
        <f>IF(ISERROR(T3+AE3+AH3),"",T3+AE3+AH3)</f>
        <v>10.524538461538462</v>
      </c>
      <c r="AJ3" s="52">
        <v>0</v>
      </c>
      <c r="AK3" s="50">
        <f t="shared" si="0"/>
        <v>0</v>
      </c>
      <c r="AL3" s="52">
        <v>0</v>
      </c>
      <c r="AM3" s="50">
        <f t="shared" si="1"/>
        <v>0</v>
      </c>
      <c r="AN3" s="52">
        <v>0</v>
      </c>
      <c r="AO3" s="50">
        <f t="shared" si="2"/>
        <v>0</v>
      </c>
      <c r="AP3" s="50">
        <v>0</v>
      </c>
      <c r="AQ3" s="49">
        <v>0</v>
      </c>
      <c r="AR3" s="52">
        <v>0</v>
      </c>
      <c r="AS3" s="50">
        <f t="shared" ref="AS3:AS4" si="10">IF(ISERROR(AW3*AR3),"",AW3*AR3)</f>
        <v>0</v>
      </c>
      <c r="AT3" s="50">
        <f t="shared" si="3"/>
        <v>0</v>
      </c>
      <c r="AU3" s="53">
        <f t="shared" ref="AU3:AU4" si="11">IF(ISERROR(AI3+AT3),"",AI3+AT3)</f>
        <v>10.524538461538462</v>
      </c>
      <c r="AV3" s="54">
        <f t="shared" ref="AV3:AV4" si="12">IF(ISERROR((AW3-AU3)/AW3),"",(AW3-AU3)/AW3)</f>
        <v>0</v>
      </c>
      <c r="AW3" s="53">
        <f t="shared" ref="AW3:AW4" si="13">AI3</f>
        <v>10.524538461538462</v>
      </c>
      <c r="AX3" s="50">
        <f t="shared" si="4"/>
        <v>56.99</v>
      </c>
      <c r="AY3" s="50">
        <v>56.99</v>
      </c>
      <c r="AZ3" s="52"/>
      <c r="BA3" s="47">
        <v>540</v>
      </c>
    </row>
    <row r="4" spans="1:53" s="55" customFormat="1" ht="43.9" customHeight="1" x14ac:dyDescent="0.25">
      <c r="A4" s="37">
        <v>3</v>
      </c>
      <c r="B4" s="38"/>
      <c r="C4" s="39"/>
      <c r="D4" s="38" t="s">
        <v>53</v>
      </c>
      <c r="E4" s="38"/>
      <c r="F4" s="38" t="s">
        <v>54</v>
      </c>
      <c r="G4" s="40" t="s">
        <v>55</v>
      </c>
      <c r="H4" s="38" t="s">
        <v>72</v>
      </c>
      <c r="I4" s="38" t="s">
        <v>76</v>
      </c>
      <c r="J4" s="38" t="s">
        <v>56</v>
      </c>
      <c r="K4" s="38" t="s">
        <v>77</v>
      </c>
      <c r="L4" s="38" t="s">
        <v>64</v>
      </c>
      <c r="M4" s="38" t="s">
        <v>78</v>
      </c>
      <c r="N4" s="41" t="s">
        <v>79</v>
      </c>
      <c r="O4" s="42"/>
      <c r="P4" s="38"/>
      <c r="Q4" s="38">
        <v>68.8</v>
      </c>
      <c r="R4" s="43">
        <v>8</v>
      </c>
      <c r="S4" s="44">
        <f t="shared" si="5"/>
        <v>8.6</v>
      </c>
      <c r="T4" s="44">
        <v>8.6</v>
      </c>
      <c r="U4" s="45"/>
      <c r="V4" s="38" t="s">
        <v>59</v>
      </c>
      <c r="W4" s="46">
        <v>42</v>
      </c>
      <c r="X4" s="46">
        <v>32</v>
      </c>
      <c r="Y4" s="46">
        <v>47</v>
      </c>
      <c r="Z4" s="43">
        <v>10.050000000000001</v>
      </c>
      <c r="AA4" s="47">
        <v>3</v>
      </c>
      <c r="AB4" s="48">
        <f t="shared" si="6"/>
        <v>6.3168000000000002E-2</v>
      </c>
      <c r="AC4" s="47">
        <f t="shared" si="7"/>
        <v>3087.0060790273556</v>
      </c>
      <c r="AD4" s="49">
        <v>4000</v>
      </c>
      <c r="AE4" s="50">
        <f t="shared" si="8"/>
        <v>1.2957538461538463</v>
      </c>
      <c r="AF4" s="38" t="s">
        <v>66</v>
      </c>
      <c r="AG4" s="51">
        <v>0.22800000000000001</v>
      </c>
      <c r="AH4" s="50">
        <f t="shared" si="9"/>
        <v>1.9608000000000001</v>
      </c>
      <c r="AI4" s="50">
        <f>IF(ISERROR(T4+AE4+AH4),"",T4+AE4+AH4)</f>
        <v>11.856553846153847</v>
      </c>
      <c r="AJ4" s="52">
        <v>0</v>
      </c>
      <c r="AK4" s="50">
        <f t="shared" si="0"/>
        <v>0</v>
      </c>
      <c r="AL4" s="52">
        <v>0</v>
      </c>
      <c r="AM4" s="50">
        <f t="shared" si="1"/>
        <v>0</v>
      </c>
      <c r="AN4" s="52">
        <v>0</v>
      </c>
      <c r="AO4" s="50">
        <f t="shared" si="2"/>
        <v>0</v>
      </c>
      <c r="AP4" s="50">
        <v>0</v>
      </c>
      <c r="AQ4" s="49">
        <v>0</v>
      </c>
      <c r="AR4" s="52">
        <v>0</v>
      </c>
      <c r="AS4" s="50">
        <f t="shared" si="10"/>
        <v>0</v>
      </c>
      <c r="AT4" s="50">
        <f t="shared" si="3"/>
        <v>0</v>
      </c>
      <c r="AU4" s="53">
        <f t="shared" si="11"/>
        <v>11.856553846153847</v>
      </c>
      <c r="AV4" s="54">
        <f t="shared" si="12"/>
        <v>0</v>
      </c>
      <c r="AW4" s="53">
        <f t="shared" si="13"/>
        <v>11.856553846153847</v>
      </c>
      <c r="AX4" s="50">
        <v>62.99</v>
      </c>
      <c r="AY4" s="50">
        <v>61.99</v>
      </c>
      <c r="AZ4" s="52"/>
      <c r="BA4" s="47">
        <v>270</v>
      </c>
    </row>
  </sheetData>
  <sheetProtection insertRows="0" deleteRows="0" sort="0"/>
  <protectedRanges>
    <protectedRange sqref="A5:J248 L5:BA248 R2:V4 O2:P4 Z2:BA4 A2:G4 L2:M4" name="Range1"/>
    <protectedRange sqref="K5:K246" name="Range1_1"/>
    <protectedRange sqref="H2:J4" name="Range1_4"/>
    <protectedRange sqref="K2:K4" name="Range1_1_2"/>
    <protectedRange sqref="Q2:Q4" name="Range1_7"/>
  </protectedRanges>
  <phoneticPr fontId="2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[1]ValueSelect!#REF!</xm:f>
          </x14:formula1>
          <xm:sqref>F2:F4</xm:sqref>
        </x14:dataValidation>
        <x14:dataValidation type="list" allowBlank="1" showInputMessage="1" showErrorMessage="1">
          <x14:formula1>
            <xm:f>[1]ValueSelect!#REF!</xm:f>
          </x14:formula1>
          <xm:sqref>E2:E4</xm:sqref>
        </x14:dataValidation>
        <x14:dataValidation type="list" allowBlank="1" showInputMessage="1" showErrorMessage="1">
          <x14:formula1>
            <xm:f>[1]Data!#REF!</xm:f>
          </x14:formula1>
          <xm:sqref>P2:P4</xm:sqref>
        </x14:dataValidation>
        <x14:dataValidation type="list" allowBlank="1" showInputMessage="1" showErrorMessage="1">
          <x14:formula1>
            <xm:f>[1]Data!#REF!</xm:f>
          </x14:formula1>
          <xm:sqref>V2:V4</xm:sqref>
        </x14:dataValidation>
        <x14:dataValidation type="list" allowBlank="1" showInputMessage="1" showErrorMessage="1">
          <x14:formula1>
            <xm:f>[1]ValueSelect!#REF!</xm:f>
          </x14:formula1>
          <xm:sqref>D2:D4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2026-02-27T10:51:47Z</dcterms:created>
  <dcterms:modified xsi:type="dcterms:W3CDTF">2026-02-27T10:52:39Z</dcterms:modified>
</cp:coreProperties>
</file>