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5688F705-8F0A-4E59-A5EE-EEFE983B3713}" xr6:coauthVersionLast="47" xr6:coauthVersionMax="47" xr10:uidLastSave="{00000000-0000-0000-0000-000000000000}"/>
  <bookViews>
    <workbookView xWindow="-110" yWindow="-110" windowWidth="19420" windowHeight="11500" xr2:uid="{ACB44267-9547-4DD5-8A38-B3AE4D5A4BE2}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'[1]other data'!$T$2:$T$5</definedName>
    <definedName name="ADUL">#REF!</definedName>
    <definedName name="APL">#REF!</definedName>
    <definedName name="ART">#REF!</definedName>
    <definedName name="as">'[3]1-Import Product Data Sheet'!$X$2</definedName>
    <definedName name="Banner">'[4]Hardline Drop down'!$H$5:$H$9</definedName>
    <definedName name="BASI">#REF!</definedName>
    <definedName name="BATH">#REF!</definedName>
    <definedName name="bigidea">[5]Lists!$I$6:$I$29</definedName>
    <definedName name="BLK">#REF!</definedName>
    <definedName name="Brand">'[3]1-Import Product Data Sheet'!$N$102:$N$144</definedName>
    <definedName name="Branded">[5]Lists!$F$6:$F$38</definedName>
    <definedName name="brands">'[1]other data'!$K$2:$K$48</definedName>
    <definedName name="CATEGORY">[6]Sheet1!$DW$2:$DW$3</definedName>
    <definedName name="chargeback">'[1]other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'[1]other data'!$I$3:$I$249</definedName>
    <definedName name="Cycle">[5]Lists!$E$6:$E$30</definedName>
    <definedName name="den">[5]Lists!$L$6:$L$29</definedName>
    <definedName name="diffgrp">'[1]diff group head'!$A$2:$A$47</definedName>
    <definedName name="DIFFS">'[1]other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'[1]other data'!$AC$3:$AC$14</definedName>
    <definedName name="FUR">#REF!</definedName>
    <definedName name="HANGER">[1]hangers!$B$3:$B$42</definedName>
    <definedName name="hanger2">[1]hangers!$G$3:$G$42</definedName>
    <definedName name="INITIALBUY">[9]LIST!$G$2:$G$7</definedName>
    <definedName name="KD">[6]Sheet1!$DS$2:$DS$2</definedName>
    <definedName name="LGT">#REF!</definedName>
    <definedName name="LIFESTYLE">[9]LIST!$C$2:$C$7</definedName>
    <definedName name="LOCALIZATION__PRICEPOINT">'[7]x-Lists'!$Z$2:$Z$4</definedName>
    <definedName name="loctype">'[1]other data'!$BN$2:$BN$6</definedName>
    <definedName name="M">[6]Sheet1!$EA$2:$EA$3</definedName>
    <definedName name="Office">'[4]Hardline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'[4]Hardline Drop down'!$D$5:$D$15</definedName>
    <definedName name="SHET">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WL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'[1]other data'!$BL$2:$BL$24</definedName>
    <definedName name="WIN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AH2" i="1"/>
  <c r="AI2" i="1" s="1"/>
  <c r="AC2" i="1"/>
  <c r="AD2" i="1" s="1"/>
  <c r="AF2" i="1" s="1"/>
  <c r="T2" i="1"/>
  <c r="BB2" i="1" l="1"/>
  <c r="BC2" i="1" s="1"/>
  <c r="BI2" i="1" s="1"/>
  <c r="AJ2" i="1"/>
  <c r="BD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1538EE53-447D-45E6-A690-854FA22BAC5C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CAA5F956-E897-4BE4-99BB-178BA202C8F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D6026538-B65C-45D0-903D-65C3D55DEC4C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348B467-B699-42BA-B399-EDBF81965D5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142250A7-A5CC-441B-92CF-7A6B2CF7941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CC4534C2-6226-435B-818D-64BA2EBBD0F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6650511-60DF-4F3E-87C2-267139DF29C0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EF243941-C735-4CBE-B9F2-C84D495574C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0A4CACBA-FD5F-4DB1-93C8-51CA89CA4AD4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C66BCB8-BDDC-4333-BD8B-FE3403EFCE82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0966B3F5-3F52-4B80-AA96-03091B354C67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65115D6E-3899-4571-BB82-CF7D48C93CE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9F781E06-7C9F-43A3-BA1A-B173F5AFAB46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6FBD2702-821B-4A11-888C-98D09EB585D4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552284AA-40F8-46CB-80DD-5D94D6237262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CAB1D6CC-3CF0-4F51-B91E-DF2F7CEC75A6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0C737AB2-3F8B-49E8-9C8F-7C5336D96DF5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E9F9B330-8D4D-4023-87C1-55D9449DB257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DB8F58E3-1946-48CD-9445-CB84918757BD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986AC49A-8C31-422C-B37E-A33E90864553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<sst xmlns="http://schemas.openxmlformats.org/spreadsheetml/2006/main" count="77" uniqueCount="77">
  <si>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</si>
  <si>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</si>
  <si>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</si>
  <si>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</si>
  <si>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</si>
  <si>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</si>
  <si>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</si>
  <si>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</si>
  <si>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</si>
  <si>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</si>
  <si>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</si>
  <si>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</si>
  <si>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</si>
  <si>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</si>
  <si>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</si>
  <si>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</si>
  <si>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</si>
  <si>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</si>
  <si>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</si>
  <si>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</si>
  <si>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</si>
  <si>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</si>
  <si>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</si>
  <si>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</si>
  <si>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</si>
  <si>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</si>
  <si>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</si>
  <si>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</si>
  <si>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</si>
  <si>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</si>
  <si>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</si>
  <si>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</si>
  <si>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</si>
  <si>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</si>
  <si>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</si>
  <si>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</si>
  <si>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</si>
  <si>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</si>
  <si>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</si>
  <si>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</si>
  <si>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</si>
  <si>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</si>
  <si>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</si>
  <si>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</si>
  <si>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</si>
  <si>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</si>
  <si>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</si>
  <si>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</si>
  <si>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</si>
  <si>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</si>
  <si>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</si>
  <si>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</si>
  <si>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</si>
  <si>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</si>
  <si>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</si>
  <si>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</si>
  <si>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</si>
  <si>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</si>
  <si>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</si>
  <si>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</si>
  <si>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</si>
  <si>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</si>
  <si>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</si>
  <si>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</si>
  <si>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</si>
  <si>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Clean Sleep</t>
  </si>
  <si>
    <t>Clean Sleep Mpad + protector</t>
  </si>
  <si>
    <t>Fabric: 90gsm embossed microfiber with microban Anti-Microbial; Fill: 8oz/yd2; 4"diamond quilted; Knit; Polyester Non-Woven with TPU waterproof; 75gsm 15" Polyester Knit Skirt GTF 18" mattresses; + 1 bonus pillow protector; Packaging: Wire Rim Bag + Insert</t>
  </si>
  <si>
    <t>white</t>
  </si>
  <si>
    <t>Set</t>
  </si>
  <si>
    <t>Normal</t>
  </si>
  <si>
    <t>9404.90.9622</t>
  </si>
  <si>
    <t>Royalty</t>
  </si>
  <si>
    <t>54x75+15"; 20x28"(2)</t>
    <phoneticPr fontId="2" type="noConversion"/>
  </si>
  <si>
    <t>SH16-1071</t>
  </si>
  <si>
    <t>100% polyester overall</t>
    <phoneticPr fontId="2" type="noConversion"/>
  </si>
  <si>
    <t>100% Polyester Serta Clean Sleep Mpad with bonus pillow protector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</si>
</sst>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quotePrefix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wrapText="1"/>
    </xf>
  </cellXfs>
  <cellStyles count="5">
    <cellStyle name="Currency 2" xfId="3" xr:uid="{E7FBB53A-BFB7-42C7-8010-DA1F448EAD3C}"/>
    <cellStyle name="Normal 2" xfId="1" xr:uid="{B6181DE4-3406-40CE-B0A9-56C1BE88A2D4}"/>
    <cellStyle name="Normal 2 18 2" xfId="2" xr:uid="{D836F272-8AB8-46DE-91B1-518A9BDCD3EB}"/>
    <cellStyle name="Percent 2" xfId="4" xr:uid="{FBF57AA5-BDA9-4489-8A6E-7C8EA983EE65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TJX%20BTC%20Serta%20Clean%20Sleep%20Mpad%20Set%20POE%20commit+3020tariff%202.10.26.xlsx" TargetMode="External"/><Relationship Id="rId1" Type="http://schemas.openxmlformats.org/officeDocument/2006/relationships/externalLinkPath" Target="/Users/liujie/Downloads/TJX%20BTC%20Serta%20Clean%20Sleep%20Mpad%20Set%20POE%20commit+3020tariff%202.10.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20%tariff QS"/>
      <sheetName val="HZ CCD"/>
      <sheetName val="ValueSelection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7483-090F-42DF-8BAE-A932D742DC7E}">
  <dimension ref="A1:BJ2"/>
  <sheetViews>
    <sheetView tabSelected="1" topLeftCell="H1" workbookViewId="0">
      <selection activeCell="K2" sqref="K2"/>
    </sheetView>
  </sheetViews>
  <sheetFormatPr defaultColWidth="9.1796875" defaultRowHeight="14.5" x14ac:dyDescent="0.35"/>
  <cols>
    <col min="1" max="1" width="8.453125" style="1" customWidth="1"/>
    <col min="2" max="2" width="8.8164062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1796875" style="2" customWidth="1"/>
    <col min="7" max="7" width="7.54296875" style="2" customWidth="1"/>
    <col min="8" max="8" width="9.26953125" style="2" customWidth="1"/>
    <col min="9" max="9" width="9" style="2" customWidth="1"/>
    <col min="10" max="10" width="36.7265625" style="2" customWidth="1"/>
    <col min="11" max="11" width="9.26953125" style="3" customWidth="1"/>
    <col min="12" max="12" width="10.26953125" style="2" customWidth="1"/>
    <col min="13" max="14" width="6.1796875" style="2" customWidth="1"/>
    <col min="15" max="16" width="13.1796875" style="2" customWidth="1"/>
    <col min="17" max="17" width="5.54296875" style="2" customWidth="1"/>
    <col min="18" max="18" width="9.7265625" style="4" customWidth="1"/>
    <col min="19" max="19" width="8" style="5" customWidth="1"/>
    <col min="20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9.1796875" style="6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/>
    <col min="54" max="55" width="9.1796875" style="2"/>
    <col min="56" max="56" width="10.81640625" style="2" bestFit="1" customWidth="1"/>
    <col min="57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45" x14ac:dyDescent="0.35">
      <c r="A2" s="39">
        <v>2</v>
      </c>
      <c r="B2" s="40"/>
      <c r="C2" s="40"/>
      <c r="D2" s="40" t="s">
        <v>62</v>
      </c>
      <c r="E2" s="40" t="s">
        <v>63</v>
      </c>
      <c r="F2" s="40" t="s">
        <v>64</v>
      </c>
      <c r="G2" s="40" t="s">
        <v>65</v>
      </c>
      <c r="H2" s="41" t="s">
        <v>76</v>
      </c>
      <c r="I2" s="41" t="s">
        <v>66</v>
      </c>
      <c r="J2" s="41" t="s">
        <v>67</v>
      </c>
      <c r="K2" s="42" t="s">
        <v>75</v>
      </c>
      <c r="L2" s="41" t="s">
        <v>73</v>
      </c>
      <c r="M2" s="41" t="s">
        <v>68</v>
      </c>
      <c r="N2" s="40"/>
      <c r="O2" s="43" t="s">
        <v>74</v>
      </c>
      <c r="P2" s="44"/>
      <c r="Q2" s="40" t="s">
        <v>69</v>
      </c>
      <c r="R2" s="45"/>
      <c r="S2" s="46">
        <v>7.8</v>
      </c>
      <c r="T2" s="47">
        <f>IF(ISERROR(R2/S2),"",R2/S2)</f>
        <v>0</v>
      </c>
      <c r="U2" s="48">
        <v>7.47</v>
      </c>
      <c r="V2" s="11">
        <v>7.3</v>
      </c>
      <c r="W2" s="40" t="s">
        <v>70</v>
      </c>
      <c r="X2" s="49">
        <v>46</v>
      </c>
      <c r="Y2" s="49">
        <v>38</v>
      </c>
      <c r="Z2" s="49">
        <v>25</v>
      </c>
      <c r="AA2" s="46">
        <v>4</v>
      </c>
      <c r="AB2" s="50">
        <v>2</v>
      </c>
      <c r="AC2" s="51">
        <f>IF(X2="","",X2*Y2*Z2/1000000)</f>
        <v>4.3700000000000003E-2</v>
      </c>
      <c r="AD2" s="52">
        <f>IF(AB2="","",65/AC2*AB2)</f>
        <v>2974.8283752860411</v>
      </c>
      <c r="AE2" s="40">
        <v>2250</v>
      </c>
      <c r="AF2" s="53">
        <f t="shared" ref="AF2" si="0">IF(ISERROR(AE2/AD2),"",AE2/AD2)</f>
        <v>0.75634615384615389</v>
      </c>
      <c r="AG2" s="40" t="s">
        <v>71</v>
      </c>
      <c r="AH2" s="54">
        <f>7.3%+20%</f>
        <v>0.27300000000000002</v>
      </c>
      <c r="AI2" s="53">
        <f>IF(ISERROR(U2*AH2),"",U2*AH2)</f>
        <v>2.03931</v>
      </c>
      <c r="AJ2" s="53">
        <f t="shared" ref="AJ2" si="1">IF(ISERROR(U2+AF2+AI2),"",U2+AF2+AI2)</f>
        <v>10.265656153846153</v>
      </c>
      <c r="AK2" s="55">
        <v>0.01</v>
      </c>
      <c r="AL2" s="53">
        <f t="shared" ref="AL2" si="2">IF(ISERROR(BE2*AK2),"",BE2*AK2)</f>
        <v>0.13539999999999999</v>
      </c>
      <c r="AM2" s="55">
        <v>0</v>
      </c>
      <c r="AN2" s="53">
        <f t="shared" ref="AN2" si="3">IF(ISERROR(BE2*AM2),"",BE2*AM2)</f>
        <v>0</v>
      </c>
      <c r="AO2" s="55">
        <v>0</v>
      </c>
      <c r="AP2" s="53">
        <f t="shared" ref="AP2" si="4">IF(ISERROR(BE2*AO2),"",BE2*AO2)</f>
        <v>0</v>
      </c>
      <c r="AQ2" s="55">
        <v>0</v>
      </c>
      <c r="AR2" s="53">
        <f>IF(ISERROR(BE2*AQ2),"",BE2*AQ2)</f>
        <v>0</v>
      </c>
      <c r="AS2" s="40" t="s">
        <v>72</v>
      </c>
      <c r="AT2" s="55">
        <v>5.5E-2</v>
      </c>
      <c r="AU2" s="53">
        <f t="shared" ref="AU2" si="5">IF(ISERROR(BE2*AT2),"",BE2*AT2)</f>
        <v>0.74469999999999992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" si="6">IF(ISERROR(AL2+AN2+AP2+AU2),"",AL2+AN2+AP2+AU2)</f>
        <v>0.88009999999999988</v>
      </c>
      <c r="BC2" s="53">
        <f t="shared" ref="BC2" si="7">IF(ISERROR(AJ2+BB2),"",AJ2+BB2)</f>
        <v>11.145756153846154</v>
      </c>
      <c r="BD2" s="56">
        <f t="shared" ref="BD2" si="8">IF(ISERROR((BE2-BC2)/BE2),"",(BE2-BC2)/BE2)</f>
        <v>0.17682746278831946</v>
      </c>
      <c r="BE2" s="57">
        <v>13.54</v>
      </c>
      <c r="BF2" s="11">
        <v>29.99</v>
      </c>
      <c r="BG2" s="56">
        <f>IF(ISERROR((BF2-BE2)/BF2),"",(BF2-BE2)/BF2)</f>
        <v>0.54851617205735248</v>
      </c>
      <c r="BH2" s="58"/>
      <c r="BI2" s="53">
        <f>IF(ISERROR(BC2*BH2),"",BC2*BH2)</f>
        <v>0</v>
      </c>
      <c r="BJ2" s="53">
        <f>IF(ISERROR(BE2*BH2),"",BE2*BH2)</f>
        <v>0</v>
      </c>
    </row>
  </sheetData>
  <protectedRanges>
    <protectedRange sqref="L2:N2 A2:J199 AQ1:AR1 AV1 AY1 L3:BA199 BF2:BH2 Q2:BD2" name="Range1"/>
    <protectedRange sqref="K2:K204" name="Range1_1"/>
    <protectedRange sqref="P2" name="Range1_2"/>
    <protectedRange sqref="O2" name="Range1_13_2_3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2026-02-11T03:23:06Z</dcterms:created>
  <dcterms:modified xsi:type="dcterms:W3CDTF">2026-02-11T03:23:54Z</dcterms:modified>
</cp:coreProperties>
</file>