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</externalReferences>
  <definedNames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D">'[1]other data'!$T$2:$T$5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T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C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D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F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I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J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L1" authorId="0">
      <text>
        <r>
          <rPr>
            <sz val="11"/>
            <rFont val="Calibri"/>
            <charset val="134"/>
          </rPr>
          <t>[JLA POE Price Quote (Value)]*[DA %]</t>
        </r>
      </text>
    </comment>
    <comment ref="AN1" authorId="0">
      <text>
        <r>
          <rPr>
            <sz val="11"/>
            <rFont val="Calibri"/>
            <charset val="134"/>
          </rPr>
          <t>[JLA POE Price Quote (Value)]*[General Load %]</t>
        </r>
      </text>
    </comment>
    <comment ref="AO1" authorId="0">
      <text>
        <r>
          <rPr>
            <sz val="11"/>
            <rFont val="Calibri"/>
            <charset val="134"/>
          </rPr>
          <t xml:space="preserve">
          </t>
        </r>
      </text>
    </comment>
    <comment ref="AP1" authorId="0">
      <text>
        <r>
          <rPr>
            <sz val="11"/>
            <rFont val="Calibri"/>
            <charset val="134"/>
          </rPr>
          <t>[JLA POE Price Quote (Value)]*[Warehouse Charge %]</t>
        </r>
      </text>
    </comment>
    <comment ref="AR1" authorId="0">
      <text>
        <r>
          <rPr>
            <sz val="11"/>
            <rFont val="Calibri"/>
            <charset val="134"/>
          </rPr>
          <t xml:space="preserve">[JLA POE Price Quote (Value)]*[Rebate/Co-op %]
          </t>
        </r>
      </text>
    </comment>
    <comment ref="AU1" authorId="0">
      <text>
        <r>
          <rPr>
            <sz val="11"/>
            <rFont val="Calibri"/>
            <charset val="134"/>
          </rPr>
          <t>[JLA POE Price Quote (Value)]*[Load 1 %]</t>
        </r>
      </text>
    </comment>
    <comment ref="AX1" authorId="0">
      <text>
        <r>
          <rPr>
            <sz val="11"/>
            <rFont val="Calibri"/>
            <charset val="134"/>
          </rPr>
          <t>[JLA POE Price Quote (Value)]*[Load 2 %]</t>
        </r>
      </text>
    </comment>
    <comment ref="BA1" authorId="0">
      <text>
        <r>
          <rPr>
            <sz val="11"/>
            <rFont val="Calibri"/>
            <charset val="134"/>
          </rPr>
          <t>[JLA POE Price Quote (Value)]*[Load 3 %]</t>
        </r>
      </text>
    </comment>
    <comment ref="BB1" authorId="0">
      <text>
        <r>
          <rPr>
            <sz val="11"/>
            <rFont val="Calibri"/>
            <charset val="134"/>
          </rPr>
          <t>[DA $]+[General Load $]+[Warehouse Charge $]+[Rebate/Co-op $]+[Load 1 $]+[Load 2 $]+[Load 3 $]</t>
        </r>
      </text>
    </comment>
    <comment ref="BC1" authorId="0">
      <text>
        <r>
          <rPr>
            <sz val="11"/>
            <rFont val="Calibri"/>
            <charset val="134"/>
          </rPr>
          <t>[LDP Cost $]+[Total Load $]</t>
        </r>
      </text>
    </comment>
    <comment ref="BD1" authorId="0">
      <text>
        <r>
          <rPr>
            <sz val="11"/>
            <rFont val="Calibri"/>
            <charset val="134"/>
          </rPr>
          <t>([JLA FOB CA/GA Price Quote (Value)]-[LDP Cost with Load $])/[JLA FOB CA/GA Price Quote (Value)]</t>
        </r>
      </text>
    </comment>
    <comment ref="BG1" authorId="0">
      <text>
        <r>
          <rPr>
            <sz val="11"/>
            <rFont val="Calibri"/>
            <charset val="134"/>
          </rPr>
          <t xml:space="preserve">([Suggested Retail Price]-[JLA POE Price Quote (Value)])/[Suggested retail Price]
          </t>
        </r>
      </text>
    </comment>
    <comment ref="BI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J1" authorId="0">
      <text>
        <r>
          <rPr>
            <sz val="11"/>
            <rFont val="Calibri"/>
            <charset val="134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<sst xmlns="http://schemas.openxmlformats.org/spreadsheetml/2006/main" count="104" uniqueCount="80">
  <si>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</si>
  <si>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</si>
  <si>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</si>
  <si>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</si>
  <si>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</si>
  <si>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</si>
  <si>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</si>
  <si>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</si>
  <si>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</si>
  <si>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</si>
  <si>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</si>
  <si>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</si>
  <si>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</si>
  <si>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</si>
  <si>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</si>
  <si>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</si>
  <si>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</si>
  <si>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</si>
  <si>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</si>
  <si>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</si>
  <si>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</si>
  <si>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</si>
  <si>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</si>
  <si>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</si>
  <si>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</si>
  <si>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</si>
  <si>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</si>
  <si>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</si>
  <si>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</si>
  <si>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</si>
  <si>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</si>
  <si>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</si>
  <si>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</si>
  <si>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</si>
  <si>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</si>
  <si>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</si>
  <si>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</si>
  <si>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</si>
  <si>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</si>
  <si>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</si>
  <si>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</si>
  <si>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</si>
  <si>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</si>
  <si>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</si>
  <si>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</si>
  <si>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</si>
  <si>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</si>
  <si>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</si>
  <si>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</si>
  <si>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</si>
  <si>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</si>
  <si>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</si>
  <si>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</si>
  <si>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</si>
  <si>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</si>
  <si>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</si>
  <si>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</si>
  <si>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</si>
  <si>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</si>
  <si>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</si>
  <si>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</si>
  <si>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</si>
  <si>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</si>
  <si>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</si>
  <si>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</si>
  <si>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Ultra Soft</t>
  </si>
  <si>
    <t>Sertarest Ultra Soft Mattress Pad -wicking - 6oz</t>
  </si>
  <si>
    <t>Serta Ultra Soft Mpad</t>
  </si>
  <si>
    <r>
      <rPr>
        <sz val="11"/>
        <rFont val="Calibri"/>
        <charset val="134"/>
      </rPr>
      <t xml:space="preserve">TOP: 85gsm </t>
    </r>
    <r>
      <rPr>
        <sz val="11"/>
        <color rgb="FFFF0000"/>
        <rFont val="Calibri"/>
        <charset val="134"/>
      </rPr>
      <t>white</t>
    </r>
    <r>
      <rPr>
        <sz val="11"/>
        <rFont val="Calibri"/>
        <charset val="134"/>
      </rPr>
      <t xml:space="preserve"> microfiber wicking; Back: 25gsm non-woven; Bottom: 40gsm non-woven w/25gsm TPU waterproof laminated; 6oz/sqyd filling 6" wave quilted; Skirt: 70gsm 100% polyester knitted fabric 15" GTF 18"</t>
    </r>
  </si>
  <si>
    <t>Top: 100% polyester woven; Bottom: 100% polyester non-woven; Fill: 100% polyester; Skirt: 100% polyester</t>
  </si>
  <si>
    <t>39x75+15”</t>
  </si>
  <si>
    <t>SH16-1072</t>
  </si>
  <si>
    <t>piece</t>
  </si>
  <si>
    <t>Normal</t>
  </si>
  <si>
    <t>9404.90.9622</t>
  </si>
  <si>
    <t>Royalty</t>
  </si>
  <si>
    <t>39x80+15”</t>
  </si>
  <si>
    <t>SH16-1073</t>
  </si>
  <si>
    <t>54x75+15”</t>
  </si>
  <si>
    <t>SH16-1074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</si>
</sst>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¥-478]#,##0.00"/>
    <numFmt numFmtId="178" formatCode="&quot;$&quot;#,##0.00"/>
    <numFmt numFmtId="179" formatCode="0.0"/>
    <numFmt numFmtId="180" formatCode="0.000"/>
    <numFmt numFmtId="181" formatCode="_([$$-409]* #,##0.00_);_([$$-409]* \(#,##0.00\);_([$$-409]* &quot;-&quot;??_);_(@_)"/>
    <numFmt numFmtId="182" formatCode="_ [$¥-804]* #,##0.00_ ;_ [$¥-804]* \-#,##0.00_ ;_ [$¥-804]* &quot;-&quot;??_ ;_ @_ "/>
  </numFmts>
  <fonts count="28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</cellStyleXfs>
  <cellXfs count="52">
    <xf numFmtId="0" fontId="0" fillId="0" borderId="0" xfId="0" applyNumberFormat="1" applyFont="1"/>
    <xf numFmtId="0" fontId="0" fillId="0" borderId="0" xfId="0" applyFill="1" applyBorder="1" applyAlignment="1">
      <alignment wrapText="1"/>
    </xf>
    <xf numFmtId="0" fontId="1" fillId="0" borderId="1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52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4" fillId="4" borderId="1" xfId="49" applyNumberFormat="1" applyFont="1" applyFill="1" applyBorder="1" applyAlignment="1">
      <alignment wrapText="1"/>
    </xf>
    <xf numFmtId="178" fontId="2" fillId="5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79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80" fontId="4" fillId="0" borderId="1" xfId="49" applyNumberFormat="1" applyFont="1" applyBorder="1" applyAlignment="1">
      <alignment wrapText="1"/>
    </xf>
    <xf numFmtId="1" fontId="4" fillId="0" borderId="1" xfId="49" applyNumberFormat="1" applyFont="1" applyBorder="1" applyAlignment="1">
      <alignment wrapText="1"/>
    </xf>
    <xf numFmtId="178" fontId="4" fillId="0" borderId="1" xfId="49" applyNumberFormat="1" applyFont="1" applyBorder="1" applyAlignment="1">
      <alignment wrapText="1"/>
    </xf>
    <xf numFmtId="10" fontId="2" fillId="0" borderId="1" xfId="0" applyNumberFormat="1" applyFont="1" applyFill="1" applyBorder="1" applyAlignment="1">
      <alignment horizontal="center" wrapText="1"/>
    </xf>
    <xf numFmtId="178" fontId="4" fillId="3" borderId="1" xfId="49" applyNumberFormat="1" applyFont="1" applyFill="1" applyBorder="1" applyAlignment="1">
      <alignment wrapText="1"/>
    </xf>
    <xf numFmtId="178" fontId="4" fillId="6" borderId="3" xfId="49" applyNumberFormat="1" applyFont="1" applyFill="1" applyBorder="1" applyAlignment="1">
      <alignment wrapText="1"/>
    </xf>
    <xf numFmtId="10" fontId="4" fillId="6" borderId="3" xfId="49" applyNumberFormat="1" applyFont="1" applyFill="1" applyBorder="1" applyAlignment="1">
      <alignment wrapText="1"/>
    </xf>
    <xf numFmtId="0" fontId="2" fillId="7" borderId="0" xfId="0" applyFont="1" applyFill="1" applyBorder="1" applyAlignment="1">
      <alignment horizontal="center" wrapText="1"/>
    </xf>
    <xf numFmtId="178" fontId="2" fillId="6" borderId="3" xfId="0" applyNumberFormat="1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 wrapText="1"/>
    </xf>
    <xf numFmtId="178" fontId="2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52" applyBorder="1" applyAlignment="1">
      <alignment wrapText="1"/>
    </xf>
    <xf numFmtId="0" fontId="6" fillId="0" borderId="1" xfId="0" applyFont="1" applyFill="1" applyBorder="1" applyAlignment="1">
      <alignment wrapText="1"/>
    </xf>
    <xf numFmtId="181" fontId="5" fillId="3" borderId="1" xfId="0" applyNumberFormat="1" applyFont="1" applyFill="1" applyBorder="1" applyAlignment="1">
      <alignment wrapText="1"/>
    </xf>
    <xf numFmtId="49" fontId="5" fillId="0" borderId="1" xfId="53" applyNumberFormat="1" applyBorder="1" applyAlignment="1">
      <alignment wrapText="1"/>
    </xf>
    <xf numFmtId="177" fontId="0" fillId="0" borderId="1" xfId="0" applyNumberForma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78" fontId="0" fillId="8" borderId="1" xfId="50" applyNumberFormat="1" applyFont="1" applyFill="1" applyBorder="1" applyAlignment="1">
      <alignment wrapText="1"/>
    </xf>
    <xf numFmtId="178" fontId="0" fillId="0" borderId="2" xfId="0" applyNumberFormat="1" applyFill="1" applyBorder="1" applyAlignment="1">
      <alignment wrapText="1"/>
    </xf>
    <xf numFmtId="182" fontId="0" fillId="0" borderId="1" xfId="0" applyNumberFormat="1" applyFill="1" applyBorder="1" applyAlignment="1">
      <alignment wrapText="1"/>
    </xf>
    <xf numFmtId="179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1" fontId="6" fillId="0" borderId="1" xfId="0" applyNumberFormat="1" applyFont="1" applyFill="1" applyBorder="1" applyAlignment="1">
      <alignment wrapText="1"/>
    </xf>
    <xf numFmtId="180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8" fontId="0" fillId="8" borderId="1" xfId="0" applyNumberFormat="1" applyFill="1" applyBorder="1" applyAlignment="1">
      <alignment wrapText="1"/>
    </xf>
    <xf numFmtId="10" fontId="6" fillId="0" borderId="1" xfId="0" applyNumberFormat="1" applyFont="1" applyFill="1" applyBorder="1" applyAlignment="1">
      <alignment wrapText="1"/>
    </xf>
    <xf numFmtId="10" fontId="0" fillId="0" borderId="1" xfId="0" applyNumberFormat="1" applyFill="1" applyBorder="1" applyAlignment="1">
      <alignment wrapText="1"/>
    </xf>
    <xf numFmtId="10" fontId="0" fillId="8" borderId="1" xfId="51" applyNumberFormat="1" applyFont="1" applyFill="1" applyBorder="1" applyAlignment="1">
      <alignment wrapText="1"/>
    </xf>
    <xf numFmtId="178" fontId="6" fillId="0" borderId="1" xfId="0" applyNumberFormat="1" applyFont="1" applyFill="1" applyBorder="1" applyAlignment="1">
      <alignment wrapText="1"/>
    </xf>
    <xf numFmtId="178" fontId="0" fillId="0" borderId="1" xfId="0" applyNumberFormat="1" applyFill="1" applyBorder="1" applyAlignment="1">
      <alignment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18 2" xfId="49"/>
    <cellStyle name="Currency 2" xfId="50"/>
    <cellStyle name="Percent 2" xfId="51"/>
    <cellStyle name="Normal 2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92.168.20.8\beyond basic\Users\ying.gu\AppData\Local\Microsoft\Windows\Temporary Internet Files\OLK784B\tex fleece 4-17-12 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80;\AppData\Local\Microsoft\Windows\INetCache\Content.Outlook\AX17TROH\BCF%20Serta%20Ultra%20Soft%20Mpad%20POE%20commit%203020tariff%202.12.2025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mitment"/>
      <sheetName val="20%tariff QS Jun26"/>
      <sheetName val="20%tariff QS Aug25"/>
      <sheetName val="30%tariff QS"/>
      <sheetName val="HZ CCD 8.12.2025"/>
      <sheetName val="ProTecht Chill Pad options"/>
      <sheetName val="ValueSelection"/>
      <sheetName val="Data"/>
    </sheetNames>
    <sheetDataSet>
      <sheetData sheetId="0"/>
      <sheetData sheetId="1"/>
      <sheetData sheetId="2"/>
      <sheetData sheetId="3"/>
      <sheetData sheetId="4">
        <row r="82">
          <cell r="B82">
            <v>41.65</v>
          </cell>
        </row>
        <row r="82">
          <cell r="D82">
            <v>49.95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"/>
  <sheetViews>
    <sheetView tabSelected="1" topLeftCell="N1" workbookViewId="0">
      <selection activeCell="Q3" sqref="Q3:Q4"/>
    </sheetView>
  </sheetViews>
  <sheetFormatPr defaultColWidth="9" defaultRowHeight="12.5" outlineLevelRow="3"/>
  <cols>
    <col min="1" max="54" width="20" style="2" customWidth="1"/>
    <col min="55" max="16384" width="9.13636363636364" style="2" customWidth="1"/>
  </cols>
  <sheetData>
    <row r="1" s="1" customFormat="1" ht="68.1" customHeight="1" spans="1:62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4" t="s">
        <v>6</v>
      </c>
      <c r="H1" s="7" t="s">
        <v>7</v>
      </c>
      <c r="I1" s="8" t="s">
        <v>8</v>
      </c>
      <c r="J1" s="7" t="s">
        <v>9</v>
      </c>
      <c r="K1" s="8" t="s">
        <v>10</v>
      </c>
      <c r="L1" s="7" t="s">
        <v>11</v>
      </c>
      <c r="M1" s="7" t="s">
        <v>12</v>
      </c>
      <c r="N1" s="4" t="s">
        <v>13</v>
      </c>
      <c r="O1" s="4" t="s">
        <v>14</v>
      </c>
      <c r="P1" s="4" t="s">
        <v>15</v>
      </c>
      <c r="Q1" s="8" t="s">
        <v>16</v>
      </c>
      <c r="R1" s="9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3" t="s">
        <v>30</v>
      </c>
      <c r="AF1" s="20" t="s">
        <v>31</v>
      </c>
      <c r="AG1" s="3" t="s">
        <v>32</v>
      </c>
      <c r="AH1" s="21" t="s">
        <v>33</v>
      </c>
      <c r="AI1" s="22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14" t="s">
        <v>44</v>
      </c>
      <c r="AT1" s="21" t="s">
        <v>45</v>
      </c>
      <c r="AU1" s="20" t="s">
        <v>46</v>
      </c>
      <c r="AV1" s="3" t="s">
        <v>47</v>
      </c>
      <c r="AW1" s="21" t="s">
        <v>48</v>
      </c>
      <c r="AX1" s="20" t="s">
        <v>49</v>
      </c>
      <c r="AY1" s="3" t="s">
        <v>50</v>
      </c>
      <c r="AZ1" s="21" t="s">
        <v>51</v>
      </c>
      <c r="BA1" s="20" t="s">
        <v>52</v>
      </c>
      <c r="BB1" s="20" t="s">
        <v>53</v>
      </c>
      <c r="BC1" s="23" t="s">
        <v>54</v>
      </c>
      <c r="BD1" s="24" t="s">
        <v>55</v>
      </c>
      <c r="BE1" s="25" t="s">
        <v>56</v>
      </c>
      <c r="BF1" s="26" t="s">
        <v>57</v>
      </c>
      <c r="BG1" s="27" t="s">
        <v>58</v>
      </c>
      <c r="BH1" s="3" t="s">
        <v>59</v>
      </c>
      <c r="BI1" s="28" t="s">
        <v>60</v>
      </c>
      <c r="BJ1" s="28" t="s">
        <v>61</v>
      </c>
    </row>
    <row r="2" s="1" customFormat="1" ht="72.75" customHeight="1" spans="1:62">
      <c r="A2" s="29">
        <v>1</v>
      </c>
      <c r="B2" s="30"/>
      <c r="C2" s="30"/>
      <c r="D2" s="30" t="s">
        <v>62</v>
      </c>
      <c r="E2" s="30" t="s">
        <v>63</v>
      </c>
      <c r="F2" s="30" t="s">
        <v>64</v>
      </c>
      <c r="G2" s="31" t="s">
        <v>65</v>
      </c>
      <c r="H2" s="30" t="s">
        <v>66</v>
      </c>
      <c r="I2" s="30" t="s">
        <v>67</v>
      </c>
      <c r="J2" s="31" t="s">
        <v>68</v>
      </c>
      <c r="K2" s="32" t="s">
        <v>69</v>
      </c>
      <c r="L2" s="33" t="s">
        <v>70</v>
      </c>
      <c r="M2" s="30"/>
      <c r="N2" s="30"/>
      <c r="O2" s="34" t="s">
        <v>71</v>
      </c>
      <c r="P2" s="35"/>
      <c r="Q2" s="30" t="s">
        <v>72</v>
      </c>
      <c r="R2" s="36">
        <f>'[2]HZ CCD 8.12.2025'!B82</f>
        <v>41.65</v>
      </c>
      <c r="S2" s="37">
        <v>7.8</v>
      </c>
      <c r="T2" s="38">
        <f>IF(ISERROR(R2/S2),"",R2/S2)</f>
        <v>5.33974358974359</v>
      </c>
      <c r="U2" s="39">
        <f>T2</f>
        <v>5.33974358974359</v>
      </c>
      <c r="V2" s="40"/>
      <c r="W2" s="30" t="s">
        <v>73</v>
      </c>
      <c r="X2" s="41">
        <v>46</v>
      </c>
      <c r="Y2" s="41">
        <v>38</v>
      </c>
      <c r="Z2" s="41">
        <v>43</v>
      </c>
      <c r="AA2" s="42">
        <v>2</v>
      </c>
      <c r="AB2" s="43">
        <v>5</v>
      </c>
      <c r="AC2" s="44">
        <f>IF(X2="","",X2*Y2*Z2/1000000)</f>
        <v>0.075164</v>
      </c>
      <c r="AD2" s="45">
        <f>IF(AB2="","",65/AC2*AB2)</f>
        <v>4323.87845245064</v>
      </c>
      <c r="AE2" s="30">
        <v>3300</v>
      </c>
      <c r="AF2" s="46">
        <f>IF(ISERROR(AE2/AD2),"",AE2/AD2)</f>
        <v>0.763203692307692</v>
      </c>
      <c r="AG2" s="30" t="s">
        <v>74</v>
      </c>
      <c r="AH2" s="47">
        <f>7.3%+20%</f>
        <v>0.273</v>
      </c>
      <c r="AI2" s="46">
        <f>IF(ISERROR(U2*AH2),"",U2*AH2)</f>
        <v>1.45775</v>
      </c>
      <c r="AJ2" s="46">
        <f>IF(ISERROR(U2+AF2+AI2),"",U2+AF2+AI2)</f>
        <v>7.56069728205128</v>
      </c>
      <c r="AK2" s="48">
        <v>0.01</v>
      </c>
      <c r="AL2" s="46">
        <f>IF(ISERROR(BE2*AK2),"",BE2*AK2)</f>
        <v>0.0917</v>
      </c>
      <c r="AM2" s="48"/>
      <c r="AN2" s="46">
        <f>IF(ISERROR(BE2*AM2),"",BE2*AM2)</f>
        <v>0</v>
      </c>
      <c r="AO2" s="48"/>
      <c r="AP2" s="46">
        <f>IF(ISERROR(BE2*AO2),"",BE2*AO2)</f>
        <v>0</v>
      </c>
      <c r="AQ2" s="48"/>
      <c r="AR2" s="46">
        <f>IF(ISERROR(BE2*AQ2),"",BE2*AQ2)</f>
        <v>0</v>
      </c>
      <c r="AS2" s="30" t="s">
        <v>75</v>
      </c>
      <c r="AT2" s="48">
        <v>0.055</v>
      </c>
      <c r="AU2" s="46">
        <f>IF(ISERROR(BE2*AT2),"",BE2*AT2)</f>
        <v>0.50435</v>
      </c>
      <c r="AV2" s="46"/>
      <c r="AW2" s="48"/>
      <c r="AX2" s="46">
        <f>IF(ISERROR(BE2*AW2),"",BE2*AW2)</f>
        <v>0</v>
      </c>
      <c r="AY2" s="46"/>
      <c r="AZ2" s="48"/>
      <c r="BA2" s="46">
        <f>IF(ISERROR(BE2*AZ2),"",BE2*AZ2)</f>
        <v>0</v>
      </c>
      <c r="BB2" s="46">
        <f>IF(ISERROR(AL2+AN2+AP2+AU2),"",AL2+AN2+AP2+AU2)</f>
        <v>0.59605</v>
      </c>
      <c r="BC2" s="46">
        <f>IF(ISERROR(AJ2+BB2),"",AJ2+BB2)</f>
        <v>8.15674728205128</v>
      </c>
      <c r="BD2" s="49">
        <f>IF(ISERROR((BE2-BC2)/BE2),"",(BE2-BC2)/BE2)</f>
        <v>0.110496479601823</v>
      </c>
      <c r="BE2" s="50">
        <v>9.17</v>
      </c>
      <c r="BF2" s="51">
        <v>24.99</v>
      </c>
      <c r="BG2" s="49">
        <f>IF(ISERROR((BF2-BE2)/BF2),"",(BF2-BE2)/BF2)</f>
        <v>0.633053221288515</v>
      </c>
      <c r="BH2" s="43">
        <v>1646</v>
      </c>
      <c r="BI2" s="46">
        <f>IF(ISERROR(BC2*BH2),"",BC2*BH2)</f>
        <v>13426.0060262564</v>
      </c>
      <c r="BJ2" s="46">
        <f>IF(ISERROR(BE2*BH2),"",BE2*BH2)</f>
        <v>15093.82</v>
      </c>
    </row>
    <row r="3" s="1" customFormat="1" ht="72.75" customHeight="1" spans="1:62">
      <c r="A3" s="29">
        <v>1</v>
      </c>
      <c r="B3" s="30"/>
      <c r="C3" s="30"/>
      <c r="D3" s="30" t="s">
        <v>62</v>
      </c>
      <c r="E3" s="30" t="s">
        <v>63</v>
      </c>
      <c r="F3" s="30" t="s">
        <v>64</v>
      </c>
      <c r="G3" s="31" t="s">
        <v>65</v>
      </c>
      <c r="H3" s="30" t="s">
        <v>66</v>
      </c>
      <c r="I3" s="30" t="s">
        <v>67</v>
      </c>
      <c r="J3" s="31" t="s">
        <v>68</v>
      </c>
      <c r="K3" s="32" t="s">
        <v>69</v>
      </c>
      <c r="L3" s="33" t="s">
        <v>76</v>
      </c>
      <c r="M3" s="30"/>
      <c r="N3" s="30"/>
      <c r="O3" s="34" t="s">
        <v>77</v>
      </c>
      <c r="P3" s="35"/>
      <c r="Q3" s="30" t="s">
        <v>72</v>
      </c>
      <c r="R3" s="36">
        <v>41</v>
      </c>
      <c r="S3" s="37">
        <v>7.8</v>
      </c>
      <c r="T3" s="38">
        <f>IF(ISERROR(R3/S3),"",R3/S3)</f>
        <v>5.25641025641026</v>
      </c>
      <c r="U3" s="39">
        <f>T3</f>
        <v>5.25641025641026</v>
      </c>
      <c r="V3" s="40"/>
      <c r="W3" s="30" t="s">
        <v>73</v>
      </c>
      <c r="X3" s="41">
        <v>46</v>
      </c>
      <c r="Y3" s="41">
        <v>38</v>
      </c>
      <c r="Z3" s="41">
        <v>43</v>
      </c>
      <c r="AA3" s="42">
        <v>2</v>
      </c>
      <c r="AB3" s="43">
        <v>5</v>
      </c>
      <c r="AC3" s="44">
        <f>IF(X3="","",X3*Y3*Z3/1000000)</f>
        <v>0.075164</v>
      </c>
      <c r="AD3" s="45">
        <f>IF(AB3="","",65/AC3*AB3)</f>
        <v>4323.87845245064</v>
      </c>
      <c r="AE3" s="30">
        <v>3300</v>
      </c>
      <c r="AF3" s="46">
        <f>IF(ISERROR(AE3/AD3),"",AE3/AD3)</f>
        <v>0.763203692307692</v>
      </c>
      <c r="AG3" s="30" t="s">
        <v>74</v>
      </c>
      <c r="AH3" s="47">
        <f>7.3%+20%</f>
        <v>0.273</v>
      </c>
      <c r="AI3" s="46">
        <f>IF(ISERROR(U3*AH3),"",U3*AH3)</f>
        <v>1.435</v>
      </c>
      <c r="AJ3" s="46">
        <f>IF(ISERROR(U3+AF3+AI3),"",U3+AF3+AI3)</f>
        <v>7.45461394871795</v>
      </c>
      <c r="AK3" s="48">
        <v>0.01</v>
      </c>
      <c r="AL3" s="46">
        <f>IF(ISERROR(BE3*AK3),"",BE3*AK3)</f>
        <v>0.0949</v>
      </c>
      <c r="AM3" s="48"/>
      <c r="AN3" s="46">
        <f>IF(ISERROR(BE3*AM3),"",BE3*AM3)</f>
        <v>0</v>
      </c>
      <c r="AO3" s="48"/>
      <c r="AP3" s="46">
        <f>IF(ISERROR(BE3*AO3),"",BE3*AO3)</f>
        <v>0</v>
      </c>
      <c r="AQ3" s="48"/>
      <c r="AR3" s="46">
        <f>IF(ISERROR(BE3*AQ3),"",BE3*AQ3)</f>
        <v>0</v>
      </c>
      <c r="AS3" s="30" t="s">
        <v>75</v>
      </c>
      <c r="AT3" s="48">
        <v>0.055</v>
      </c>
      <c r="AU3" s="46">
        <f>IF(ISERROR(BE3*AT3),"",BE3*AT3)</f>
        <v>0.52195</v>
      </c>
      <c r="AV3" s="46"/>
      <c r="AW3" s="48"/>
      <c r="AX3" s="46">
        <f>IF(ISERROR(BE3*AW3),"",BE3*AW3)</f>
        <v>0</v>
      </c>
      <c r="AY3" s="46"/>
      <c r="AZ3" s="48"/>
      <c r="BA3" s="46">
        <f>IF(ISERROR(BE3*AZ3),"",BE3*AZ3)</f>
        <v>0</v>
      </c>
      <c r="BB3" s="46">
        <f>IF(ISERROR(AL3+AN3+AP3+AU3),"",AL3+AN3+AP3+AU3)</f>
        <v>0.61685</v>
      </c>
      <c r="BC3" s="46">
        <f>IF(ISERROR(AJ3+BB3),"",AJ3+BB3)</f>
        <v>8.07146394871795</v>
      </c>
      <c r="BD3" s="49">
        <f>IF(ISERROR((BE3-BC3)/BE3),"",(BE3-BC3)/BE3)</f>
        <v>0.149476928480722</v>
      </c>
      <c r="BE3" s="50">
        <v>9.49</v>
      </c>
      <c r="BF3" s="51">
        <v>24.99</v>
      </c>
      <c r="BG3" s="49">
        <f>IF(ISERROR((BF3-BE3)/BF3),"",(BF3-BE3)/BF3)</f>
        <v>0.620248099239696</v>
      </c>
      <c r="BH3" s="43">
        <v>823</v>
      </c>
      <c r="BI3" s="46">
        <f>IF(ISERROR(BC3*BH3),"",BC3*BH3)</f>
        <v>6642.81482979487</v>
      </c>
      <c r="BJ3" s="46">
        <f>IF(ISERROR(BE3*BH3),"",BE3*BH3)</f>
        <v>7810.27</v>
      </c>
    </row>
    <row r="4" s="1" customFormat="1" ht="72.75" customHeight="1" spans="1:62">
      <c r="A4" s="29">
        <v>2</v>
      </c>
      <c r="B4" s="30"/>
      <c r="C4" s="30"/>
      <c r="D4" s="30" t="s">
        <v>62</v>
      </c>
      <c r="E4" s="30" t="s">
        <v>63</v>
      </c>
      <c r="F4" s="30" t="s">
        <v>64</v>
      </c>
      <c r="G4" s="31" t="s">
        <v>65</v>
      </c>
      <c r="H4" s="30" t="s">
        <v>66</v>
      </c>
      <c r="I4" s="30" t="s">
        <v>67</v>
      </c>
      <c r="J4" s="31" t="s">
        <v>68</v>
      </c>
      <c r="K4" s="32" t="s">
        <v>69</v>
      </c>
      <c r="L4" s="33" t="s">
        <v>78</v>
      </c>
      <c r="M4" s="30"/>
      <c r="N4" s="30"/>
      <c r="O4" s="34" t="s">
        <v>79</v>
      </c>
      <c r="P4" s="35"/>
      <c r="Q4" s="30" t="s">
        <v>72</v>
      </c>
      <c r="R4" s="36">
        <f>'[2]HZ CCD 8.12.2025'!D82</f>
        <v>49.95</v>
      </c>
      <c r="S4" s="37">
        <v>7.8</v>
      </c>
      <c r="T4" s="38">
        <f>IF(ISERROR(R4/S4),"",R4/S4)</f>
        <v>6.40384615384615</v>
      </c>
      <c r="U4" s="39">
        <f>T4</f>
        <v>6.40384615384615</v>
      </c>
      <c r="V4" s="40"/>
      <c r="W4" s="30" t="s">
        <v>73</v>
      </c>
      <c r="X4" s="41">
        <v>46</v>
      </c>
      <c r="Y4" s="41">
        <v>38</v>
      </c>
      <c r="Z4" s="41">
        <v>48</v>
      </c>
      <c r="AA4" s="42">
        <v>2</v>
      </c>
      <c r="AB4" s="43">
        <v>5</v>
      </c>
      <c r="AC4" s="44">
        <f>IF(X4="","",X4*Y4*Z4/1000000)</f>
        <v>0.083904</v>
      </c>
      <c r="AD4" s="45">
        <f>IF(AB4="","",65/AC4*AB4)</f>
        <v>3873.47444698703</v>
      </c>
      <c r="AE4" s="30">
        <v>3300</v>
      </c>
      <c r="AF4" s="46">
        <f>IF(ISERROR(AE4/AD4),"",AE4/AD4)</f>
        <v>0.851948307692308</v>
      </c>
      <c r="AG4" s="30" t="s">
        <v>74</v>
      </c>
      <c r="AH4" s="47">
        <f>7.3%+20%</f>
        <v>0.273</v>
      </c>
      <c r="AI4" s="46">
        <f>IF(ISERROR(U4*AH4),"",U4*AH4)</f>
        <v>1.74825</v>
      </c>
      <c r="AJ4" s="46">
        <f>IF(ISERROR(U4+AF4+AI4),"",U4+AF4+AI4)</f>
        <v>9.00404446153846</v>
      </c>
      <c r="AK4" s="48">
        <v>0.01</v>
      </c>
      <c r="AL4" s="46">
        <f>IF(ISERROR(BE4*AK4),"",BE4*AK4)</f>
        <v>0.1127</v>
      </c>
      <c r="AM4" s="48"/>
      <c r="AN4" s="46">
        <f>IF(ISERROR(BE4*AM4),"",BE4*AM4)</f>
        <v>0</v>
      </c>
      <c r="AO4" s="48"/>
      <c r="AP4" s="46">
        <f>IF(ISERROR(BE4*AO4),"",BE4*AO4)</f>
        <v>0</v>
      </c>
      <c r="AQ4" s="48"/>
      <c r="AR4" s="46">
        <f>IF(ISERROR(BE4*AQ4),"",BE4*AQ4)</f>
        <v>0</v>
      </c>
      <c r="AS4" s="30" t="s">
        <v>75</v>
      </c>
      <c r="AT4" s="48">
        <v>0.055</v>
      </c>
      <c r="AU4" s="46">
        <f>IF(ISERROR(BE4*AT4),"",BE4*AT4)</f>
        <v>0.61985</v>
      </c>
      <c r="AV4" s="46"/>
      <c r="AW4" s="48"/>
      <c r="AX4" s="46">
        <f>IF(ISERROR(BE4*AW4),"",BE4*AW4)</f>
        <v>0</v>
      </c>
      <c r="AY4" s="46"/>
      <c r="AZ4" s="48"/>
      <c r="BA4" s="46">
        <f>IF(ISERROR(BE4*AZ4),"",BE4*AZ4)</f>
        <v>0</v>
      </c>
      <c r="BB4" s="46">
        <f>IF(ISERROR(AL4+AN4+AP4+AU4),"",AL4+AN4+AP4+AU4)</f>
        <v>0.73255</v>
      </c>
      <c r="BC4" s="46">
        <f>IF(ISERROR(AJ4+BB4),"",AJ4+BB4)</f>
        <v>9.73659446153846</v>
      </c>
      <c r="BD4" s="49">
        <f>IF(ISERROR((BE4-BC4)/BE4),"",(BE4-BC4)/BE4)</f>
        <v>0.136060828612381</v>
      </c>
      <c r="BE4" s="50">
        <v>11.27</v>
      </c>
      <c r="BF4" s="51">
        <v>29.99</v>
      </c>
      <c r="BG4" s="49">
        <f>IF(ISERROR((BF4-BE4)/BF4),"",(BF4-BE4)/BF4)</f>
        <v>0.624208069356452</v>
      </c>
      <c r="BH4" s="43">
        <v>823</v>
      </c>
      <c r="BI4" s="46">
        <f>IF(ISERROR(BC4*BH4),"",BC4*BH4)</f>
        <v>8013.21724184615</v>
      </c>
      <c r="BJ4" s="46">
        <f>IF(ISERROR(BE4*BH4),"",BE4*BH4)</f>
        <v>9275.21</v>
      </c>
    </row>
  </sheetData>
  <protectedRanges>
    <protectedRange sqref="AQ1:AR1 AV1 AY1 BF2:BH4 A2:J4 AB3:BD4 AA3:AA4 L3:N4 L2:N2 P2:BD2 P3:P4 R3:Z4 Q3:Q4" name="Range1"/>
    <protectedRange sqref="K2:K4" name="Range1_1"/>
  </protectedRange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2026-02-12T05:45:02Z</dcterms:created>
  <dcterms:modified xsi:type="dcterms:W3CDTF">2026-02-12T06:00:43Z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95B201D544F643C99BB0647BD8334ED6_13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