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5178EC4E-1E42-40BC-AAB6-B278A6B35E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5" l="1"/>
  <c r="AG4" i="5"/>
  <c r="AG3" i="5"/>
  <c r="AG2" i="5"/>
  <c r="AO4" i="5" l="1"/>
  <c r="AO5" i="5"/>
  <c r="AZ4" i="5"/>
  <c r="AZ5" i="5"/>
  <c r="AK5" i="5" l="1"/>
  <c r="AS5" i="5"/>
  <c r="AS4" i="5"/>
  <c r="AM5" i="5"/>
  <c r="AK4" i="5"/>
  <c r="AM4" i="5"/>
  <c r="AT5" i="5" l="1"/>
  <c r="AT4" i="5"/>
  <c r="AB4" i="5" l="1"/>
  <c r="AC4" i="5" s="1"/>
  <c r="AE4" i="5" s="1"/>
  <c r="AB5" i="5"/>
  <c r="AC5" i="5" s="1"/>
  <c r="AE5" i="5" s="1"/>
  <c r="AH5" i="5"/>
  <c r="AH4" i="5"/>
  <c r="AZ2" i="5"/>
  <c r="AI5" i="5" l="1"/>
  <c r="AU5" i="5" s="1"/>
  <c r="AV5" i="5" s="1"/>
  <c r="AI4" i="5"/>
  <c r="AU4" i="5" s="1"/>
  <c r="AV4" i="5" s="1"/>
  <c r="AS2" i="5"/>
  <c r="AB2" i="5"/>
  <c r="AC2" i="5" s="1"/>
  <c r="AE2" i="5" s="1"/>
  <c r="AB3" i="5"/>
  <c r="AC3" i="5" s="1"/>
  <c r="AE3" i="5" s="1"/>
  <c r="AH3" i="5"/>
  <c r="AH2" i="5"/>
  <c r="AK2" i="5" l="1"/>
  <c r="AO2" i="5"/>
  <c r="AI2" i="5"/>
  <c r="AI3" i="5"/>
  <c r="AM2" i="5"/>
  <c r="AT2" i="5" l="1"/>
  <c r="AU2" i="5" s="1"/>
  <c r="AV2" i="5" s="1"/>
  <c r="AZ3" i="5"/>
  <c r="AM3" i="5"/>
  <c r="AK3" i="5" l="1"/>
  <c r="AO3" i="5"/>
  <c r="AS3" i="5"/>
  <c r="AT3" i="5" l="1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<sst xmlns="http://schemas.openxmlformats.org/spreadsheetml/2006/main" count="100" uniqueCount="70">
  <si>
    <t>Brand</t>
  </si>
  <si>
    <t>Package Type</t>
  </si>
  <si>
    <t>Licensor</t>
  </si>
  <si>
    <t>Normal</t>
  </si>
  <si>
    <t>INK+IVY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</si>
  <si>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</si>
  <si>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</si>
  <si>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</si>
  <si>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</si>
  <si>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</si>
  <si>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</si>
  <si>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</si>
  <si>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</si>
  <si>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</si>
  <si>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</si>
  <si>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</si>
  <si>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</si>
  <si>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</si>
  <si>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</si>
  <si>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</si>
  <si>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</si>
  <si>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</si>
  <si>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</si>
  <si>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</si>
  <si>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</si>
  <si>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</si>
  <si>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</si>
  <si>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</si>
  <si>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</si>
  <si>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</si>
  <si>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</si>
  <si>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</si>
  <si>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</si>
  <si>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</si>
  <si>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</si>
  <si>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</si>
  <si>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</si>
  <si>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</si>
  <si>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</si>
  <si>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</si>
  <si>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</si>
  <si>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</si>
  <si>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</si>
  <si>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</si>
  <si>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</si>
  <si>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</si>
  <si>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</si>
  <si>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</si>
  <si>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</si>
  <si>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</si>
  <si>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Product Category</t>
  </si>
  <si>
    <t>Piece</t>
  </si>
  <si>
    <t>Description-Short</t>
  </si>
  <si>
    <t>Unit of Measure</t>
  </si>
  <si>
    <t>COMFORTER (SET)</t>
  </si>
  <si>
    <t>Material-Short</t>
  </si>
  <si>
    <t>9404.40.1000</t>
    <phoneticPr fontId="8" type="noConversion"/>
  </si>
  <si>
    <t>JLA FOB CA/GA Price Quote (Formula)</t>
    <phoneticPr fontId="8" type="noConversion"/>
  </si>
  <si>
    <t xml:space="preserve"> 6302.21.9050 </t>
  </si>
  <si>
    <t>Tahli</t>
  </si>
  <si>
    <t xml:space="preserve">Tahli Chenille Tufted Comforter Set </t>
  </si>
  <si>
    <t xml:space="preserve"> Comforter 3pcs set</t>
  </si>
  <si>
    <t xml:space="preserve">Tahli Chenille Tufted Duvet Set </t>
  </si>
  <si>
    <t xml:space="preserve"> Duvet 3pcs set</t>
  </si>
  <si>
    <r>
      <t xml:space="preserve">Face: </t>
    </r>
    <r>
      <rPr>
        <sz val="10"/>
        <color rgb="FFFF0000"/>
        <rFont val="Arial"/>
        <family val="2"/>
      </rPr>
      <t>64% cotton 36% polyester chenille tufted</t>
    </r>
    <r>
      <rPr>
        <sz val="10"/>
        <color theme="1"/>
        <rFont val="Arial"/>
        <family val="2"/>
      </rPr>
      <t xml:space="preserve">.Back: 100% cotton solid.Filling: 250 gram polyester. </t>
    </r>
  </si>
  <si>
    <r>
      <t xml:space="preserve">Face: </t>
    </r>
    <r>
      <rPr>
        <sz val="10"/>
        <color rgb="FFFF0000"/>
        <rFont val="Arial"/>
        <family val="2"/>
      </rPr>
      <t>64% cotton 36% polyester chenille tufted</t>
    </r>
    <r>
      <rPr>
        <sz val="10"/>
        <color theme="1"/>
        <rFont val="Arial"/>
        <family val="2"/>
      </rPr>
      <t>.Back: 100% cotton solid</t>
    </r>
  </si>
  <si>
    <t xml:space="preserve">Cotton rich chenille tufted </t>
  </si>
  <si>
    <t xml:space="preserve">Full/Queen:90"W x 92''L / 20"W x 26''L (2) </t>
  </si>
  <si>
    <t xml:space="preserve">King/Cal King: 106"W x 94''L / 20''W x 36"L (2) </t>
  </si>
  <si>
    <t>Gray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</si>
</sst>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%"/>
  </numFmts>
  <fonts count="1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  <font>
      <sz val="11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2" fillId="0" borderId="0"/>
    <xf numFmtId="0" fontId="13" fillId="0" borderId="0"/>
  </cellStyleXfs>
  <cellXfs count="53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177" fontId="2" fillId="8" borderId="1" xfId="4" applyNumberFormat="1" applyFill="1" applyBorder="1" applyAlignment="1">
      <alignment wrapText="1"/>
    </xf>
    <xf numFmtId="181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2" fillId="8" borderId="1" xfId="4" applyFill="1" applyBorder="1" applyAlignment="1">
      <alignment wrapText="1"/>
    </xf>
    <xf numFmtId="177" fontId="11" fillId="5" borderId="1" xfId="4" applyNumberFormat="1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177" fontId="14" fillId="0" borderId="1" xfId="4" applyNumberFormat="1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</cellXfs>
  <cellStyles count="10">
    <cellStyle name="Currency 2" xfId="5" xr:uid="{DC263A4A-338A-4FE3-BBBC-9D62F3150D45}"/>
    <cellStyle name="Normal 12" xfId="9" xr:uid="{1A6ECA36-DF2B-4A98-B2FC-E237415C6BBB}"/>
    <cellStyle name="Normal 2" xfId="4" xr:uid="{709F6B31-B83F-4941-896D-AE262DA50D11}"/>
    <cellStyle name="Normal 2 18 2" xfId="1" xr:uid="{1BA08453-9F65-454B-A4A0-7177E70831F2}"/>
    <cellStyle name="Normal 9 2 4" xfId="8" xr:uid="{C19E9DD1-11ED-4B46-A600-504963DB8E8A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91C98506-0F74-4BBC-B26D-BBB70419FCB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AZ5"/>
  <sheetViews>
    <sheetView tabSelected="1" zoomScale="86" zoomScaleNormal="86" workbookViewId="0">
      <selection activeCell="AA5" sqref="AA5"/>
    </sheetView>
  </sheetViews>
  <sheetFormatPr defaultColWidth="9.140625" defaultRowHeight="15" x14ac:dyDescent="0.2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13.85546875" style="2" customWidth="1"/>
    <col min="7" max="7" width="19" style="2" customWidth="1"/>
    <col min="8" max="8" width="25.7109375" style="2" customWidth="1"/>
    <col min="9" max="9" width="18" style="2" customWidth="1"/>
    <col min="10" max="10" width="39.140625" style="2" customWidth="1"/>
    <col min="11" max="11" width="28.42578125" style="2" customWidth="1"/>
    <col min="12" max="12" width="27.7109375" style="2" customWidth="1"/>
    <col min="13" max="13" width="6.140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14.28515625" style="7" customWidth="1"/>
    <col min="37" max="37" width="9.57031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16384" width="9.140625" style="2"/>
  </cols>
  <sheetData>
    <row r="1" spans="1:52" ht="63.6" customHeight="1" x14ac:dyDescent="0.25">
      <c r="A1" s="8" t="s">
        <v>6</v>
      </c>
      <c r="B1" s="8" t="s">
        <v>7</v>
      </c>
      <c r="C1" s="37" t="s">
        <v>8</v>
      </c>
      <c r="D1" s="38" t="s">
        <v>0</v>
      </c>
      <c r="E1" s="38" t="s">
        <v>2</v>
      </c>
      <c r="F1" s="10" t="s">
        <v>50</v>
      </c>
      <c r="G1" s="37" t="s">
        <v>9</v>
      </c>
      <c r="H1" s="9" t="s">
        <v>10</v>
      </c>
      <c r="I1" s="9" t="s">
        <v>52</v>
      </c>
      <c r="J1" s="9" t="s">
        <v>11</v>
      </c>
      <c r="K1" s="9" t="s">
        <v>55</v>
      </c>
      <c r="L1" s="9" t="s">
        <v>12</v>
      </c>
      <c r="M1" s="9" t="s">
        <v>13</v>
      </c>
      <c r="N1" s="37" t="s">
        <v>14</v>
      </c>
      <c r="O1" s="37" t="s">
        <v>15</v>
      </c>
      <c r="P1" s="9" t="s">
        <v>53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1</v>
      </c>
      <c r="W1" s="40" t="s">
        <v>21</v>
      </c>
      <c r="X1" s="40" t="s">
        <v>22</v>
      </c>
      <c r="Y1" s="40" t="s">
        <v>23</v>
      </c>
      <c r="Z1" s="17" t="s">
        <v>24</v>
      </c>
      <c r="AA1" s="18" t="s">
        <v>25</v>
      </c>
      <c r="AB1" s="43" t="s">
        <v>26</v>
      </c>
      <c r="AC1" s="19" t="s">
        <v>27</v>
      </c>
      <c r="AD1" s="8" t="s">
        <v>28</v>
      </c>
      <c r="AE1" s="20" t="s">
        <v>29</v>
      </c>
      <c r="AF1" s="8" t="s">
        <v>30</v>
      </c>
      <c r="AG1" s="21" t="s">
        <v>31</v>
      </c>
      <c r="AH1" s="20" t="s">
        <v>32</v>
      </c>
      <c r="AI1" s="20" t="s">
        <v>33</v>
      </c>
      <c r="AJ1" s="21" t="s">
        <v>34</v>
      </c>
      <c r="AK1" s="20" t="s">
        <v>35</v>
      </c>
      <c r="AL1" s="21" t="s">
        <v>36</v>
      </c>
      <c r="AM1" s="20" t="s">
        <v>37</v>
      </c>
      <c r="AN1" s="21" t="s">
        <v>38</v>
      </c>
      <c r="AO1" s="20" t="s">
        <v>39</v>
      </c>
      <c r="AP1" s="20" t="s">
        <v>40</v>
      </c>
      <c r="AQ1" s="16" t="s">
        <v>41</v>
      </c>
      <c r="AR1" s="21" t="s">
        <v>42</v>
      </c>
      <c r="AS1" s="20" t="s">
        <v>43</v>
      </c>
      <c r="AT1" s="20" t="s">
        <v>44</v>
      </c>
      <c r="AU1" s="22" t="s">
        <v>45</v>
      </c>
      <c r="AV1" s="23" t="s">
        <v>46</v>
      </c>
      <c r="AW1" s="22" t="s">
        <v>57</v>
      </c>
      <c r="AX1" s="22" t="s">
        <v>47</v>
      </c>
      <c r="AY1" s="24" t="s">
        <v>48</v>
      </c>
      <c r="AZ1" s="25" t="s">
        <v>49</v>
      </c>
    </row>
    <row r="2" spans="1:52" ht="56.25" customHeight="1" x14ac:dyDescent="0.25">
      <c r="A2" s="26">
        <v>1</v>
      </c>
      <c r="B2" s="27"/>
      <c r="C2" s="27"/>
      <c r="D2" s="27" t="s">
        <v>4</v>
      </c>
      <c r="E2" s="27"/>
      <c r="F2" s="27" t="s">
        <v>54</v>
      </c>
      <c r="G2" s="27" t="s">
        <v>59</v>
      </c>
      <c r="H2" s="27" t="s">
        <v>60</v>
      </c>
      <c r="I2" s="27" t="s">
        <v>61</v>
      </c>
      <c r="J2" s="52" t="s">
        <v>64</v>
      </c>
      <c r="K2" s="27" t="s">
        <v>66</v>
      </c>
      <c r="L2" s="27" t="s">
        <v>67</v>
      </c>
      <c r="M2" s="47" t="s">
        <v>69</v>
      </c>
      <c r="N2" s="51"/>
      <c r="O2" s="49"/>
      <c r="P2" s="27" t="s">
        <v>51</v>
      </c>
      <c r="Q2" s="28"/>
      <c r="R2" s="28"/>
      <c r="S2" s="29"/>
      <c r="T2" s="30">
        <v>28.08</v>
      </c>
      <c r="U2" s="31"/>
      <c r="V2" s="27" t="s">
        <v>3</v>
      </c>
      <c r="W2" s="41">
        <v>58</v>
      </c>
      <c r="X2" s="41">
        <v>54</v>
      </c>
      <c r="Y2" s="41">
        <v>24</v>
      </c>
      <c r="Z2" s="28">
        <v>2</v>
      </c>
      <c r="AA2" s="32">
        <v>1</v>
      </c>
      <c r="AB2" s="44">
        <f t="shared" ref="AB2:AB3" si="0">IF(W2="","",W2*X2*Y2/1000000)</f>
        <v>7.4999999999999997E-2</v>
      </c>
      <c r="AC2" s="33">
        <f t="shared" ref="AC2:AC3" si="1">IF(AA2="","",65/AB2*AA2)</f>
        <v>867</v>
      </c>
      <c r="AD2" s="27">
        <v>3400</v>
      </c>
      <c r="AE2" s="34">
        <f>IF(ISERROR(AD2/AC2),"",AD2/AC2)</f>
        <v>3.92</v>
      </c>
      <c r="AF2" s="27" t="s">
        <v>56</v>
      </c>
      <c r="AG2" s="46">
        <f>4.4%+25%</f>
        <v>0.29399999999999998</v>
      </c>
      <c r="AH2" s="34">
        <f t="shared" ref="AH2:AH3" si="2">IF(ISERROR(T2*AG2),"",T2*AG2)</f>
        <v>8.26</v>
      </c>
      <c r="AI2" s="34">
        <f t="shared" ref="AI2:AI3" si="3">IF(ISERROR(T2+AE2+AH2),"",T2+AE2+AH2)</f>
        <v>40.26</v>
      </c>
      <c r="AJ2" s="35">
        <v>0.06</v>
      </c>
      <c r="AK2" s="34">
        <f t="shared" ref="AK2:AK5" si="4">IF(ISERROR(AW2*AJ2),"",AW2*AJ2)</f>
        <v>3.9</v>
      </c>
      <c r="AL2" s="35">
        <v>0.1</v>
      </c>
      <c r="AM2" s="34">
        <f t="shared" ref="AM2:AM5" si="5">IF(ISERROR(AW2*AL2),"",AW2*AL2)</f>
        <v>6.5</v>
      </c>
      <c r="AN2" s="35">
        <v>0.1</v>
      </c>
      <c r="AO2" s="34">
        <f t="shared" ref="AO2:AO5" si="6">IF(ISERROR(AW2*AN2),"",AW2*AN2)</f>
        <v>6.5</v>
      </c>
      <c r="AP2" s="34"/>
      <c r="AQ2" s="27"/>
      <c r="AR2" s="35"/>
      <c r="AS2" s="34">
        <f>IF(ISERROR(AW2*AR2),"",AW2*AR2)</f>
        <v>0</v>
      </c>
      <c r="AT2" s="34">
        <f t="shared" ref="AT2:AT3" si="7">IF(ISERROR(AK2+AM2+AO2+AP2+AS2),"",AK2+AM2+AO2+AP2+AS2)</f>
        <v>16.899999999999999</v>
      </c>
      <c r="AU2" s="34">
        <f t="shared" ref="AU2:AU3" si="8">IF(ISERROR(AI2+AT2),"",AI2+AT2)</f>
        <v>57.16</v>
      </c>
      <c r="AV2" s="36">
        <f t="shared" ref="AV2:AV3" si="9">IF(ISERROR((AW2-AU2)/AW2),"",(AW2-AU2)/AW2)</f>
        <v>0.1206</v>
      </c>
      <c r="AW2" s="48">
        <v>65</v>
      </c>
      <c r="AX2" s="45">
        <v>68.25</v>
      </c>
      <c r="AY2" s="50">
        <v>129.99</v>
      </c>
      <c r="AZ2" s="35">
        <f>(AY2-AX2)/AY2</f>
        <v>0.47499999999999998</v>
      </c>
    </row>
    <row r="3" spans="1:52" ht="56.25" customHeight="1" x14ac:dyDescent="0.25">
      <c r="A3" s="26">
        <v>2</v>
      </c>
      <c r="B3" s="27"/>
      <c r="C3" s="27"/>
      <c r="D3" s="27" t="s">
        <v>4</v>
      </c>
      <c r="E3" s="27"/>
      <c r="F3" s="27" t="s">
        <v>54</v>
      </c>
      <c r="G3" s="27" t="s">
        <v>59</v>
      </c>
      <c r="H3" s="27" t="s">
        <v>60</v>
      </c>
      <c r="I3" s="27" t="s">
        <v>61</v>
      </c>
      <c r="J3" s="52" t="s">
        <v>64</v>
      </c>
      <c r="K3" s="27" t="s">
        <v>66</v>
      </c>
      <c r="L3" s="27" t="s">
        <v>68</v>
      </c>
      <c r="M3" s="47" t="s">
        <v>69</v>
      </c>
      <c r="N3" s="49"/>
      <c r="O3" s="49"/>
      <c r="P3" s="27" t="s">
        <v>51</v>
      </c>
      <c r="Q3" s="28"/>
      <c r="R3" s="28"/>
      <c r="S3" s="29"/>
      <c r="T3" s="30">
        <v>34.53</v>
      </c>
      <c r="U3" s="31"/>
      <c r="V3" s="27" t="s">
        <v>3</v>
      </c>
      <c r="W3" s="41">
        <v>58</v>
      </c>
      <c r="X3" s="41">
        <v>54</v>
      </c>
      <c r="Y3" s="41">
        <v>30</v>
      </c>
      <c r="Z3" s="28">
        <v>2</v>
      </c>
      <c r="AA3" s="32">
        <v>1</v>
      </c>
      <c r="AB3" s="44">
        <f t="shared" si="0"/>
        <v>9.4E-2</v>
      </c>
      <c r="AC3" s="33">
        <f t="shared" si="1"/>
        <v>691</v>
      </c>
      <c r="AD3" s="27">
        <v>3400</v>
      </c>
      <c r="AE3" s="34">
        <f t="shared" ref="AE3:AE5" si="10">IF(ISERROR(AD3/AC3),"",AD3/AC3)</f>
        <v>4.92</v>
      </c>
      <c r="AF3" s="27" t="s">
        <v>56</v>
      </c>
      <c r="AG3" s="46">
        <f>4.4%+25%</f>
        <v>0.29399999999999998</v>
      </c>
      <c r="AH3" s="34">
        <f t="shared" si="2"/>
        <v>10.15</v>
      </c>
      <c r="AI3" s="34">
        <f t="shared" si="3"/>
        <v>49.6</v>
      </c>
      <c r="AJ3" s="35">
        <v>0.06</v>
      </c>
      <c r="AK3" s="34">
        <f t="shared" si="4"/>
        <v>4.8</v>
      </c>
      <c r="AL3" s="35">
        <v>0.1</v>
      </c>
      <c r="AM3" s="34">
        <f t="shared" si="5"/>
        <v>8</v>
      </c>
      <c r="AN3" s="35">
        <v>0.1</v>
      </c>
      <c r="AO3" s="34">
        <f t="shared" si="6"/>
        <v>8</v>
      </c>
      <c r="AP3" s="34"/>
      <c r="AQ3" s="27"/>
      <c r="AR3" s="35"/>
      <c r="AS3" s="34">
        <f t="shared" ref="AS3" si="11">IF(ISERROR(AW3*AR3),"",AW3*AR3)</f>
        <v>0</v>
      </c>
      <c r="AT3" s="34">
        <f t="shared" si="7"/>
        <v>20.8</v>
      </c>
      <c r="AU3" s="34">
        <f t="shared" si="8"/>
        <v>70.400000000000006</v>
      </c>
      <c r="AV3" s="36">
        <f t="shared" si="9"/>
        <v>0.11990000000000001</v>
      </c>
      <c r="AW3" s="48">
        <v>79.989999999999995</v>
      </c>
      <c r="AX3" s="45">
        <v>83.99</v>
      </c>
      <c r="AY3" s="50">
        <v>159.99</v>
      </c>
      <c r="AZ3" s="35">
        <f t="shared" ref="AZ3:AZ5" si="12">(AY3-AX3)/AY3</f>
        <v>0.47499999999999998</v>
      </c>
    </row>
    <row r="4" spans="1:52" ht="56.25" customHeight="1" x14ac:dyDescent="0.25">
      <c r="A4" s="26">
        <v>3</v>
      </c>
      <c r="B4" s="27"/>
      <c r="C4" s="27"/>
      <c r="D4" s="27" t="s">
        <v>4</v>
      </c>
      <c r="E4" s="27"/>
      <c r="F4" s="27" t="s">
        <v>5</v>
      </c>
      <c r="G4" s="27" t="s">
        <v>59</v>
      </c>
      <c r="H4" s="27" t="s">
        <v>62</v>
      </c>
      <c r="I4" s="27" t="s">
        <v>63</v>
      </c>
      <c r="J4" s="52" t="s">
        <v>65</v>
      </c>
      <c r="K4" s="27" t="s">
        <v>66</v>
      </c>
      <c r="L4" s="27" t="s">
        <v>67</v>
      </c>
      <c r="M4" s="47" t="s">
        <v>69</v>
      </c>
      <c r="N4" s="49"/>
      <c r="O4" s="49"/>
      <c r="P4" s="27" t="s">
        <v>51</v>
      </c>
      <c r="Q4" s="28"/>
      <c r="R4" s="28"/>
      <c r="S4" s="29"/>
      <c r="T4" s="30">
        <v>22.64</v>
      </c>
      <c r="U4" s="31"/>
      <c r="V4" s="27" t="s">
        <v>3</v>
      </c>
      <c r="W4" s="41">
        <v>30</v>
      </c>
      <c r="X4" s="41">
        <v>25</v>
      </c>
      <c r="Y4" s="41">
        <v>18</v>
      </c>
      <c r="Z4" s="28">
        <v>2</v>
      </c>
      <c r="AA4" s="32">
        <v>1</v>
      </c>
      <c r="AB4" s="44">
        <f t="shared" ref="AB4:AB5" si="13">IF(W4="","",W4*X4*Y4/1000000)</f>
        <v>1.4E-2</v>
      </c>
      <c r="AC4" s="33">
        <f t="shared" ref="AC4:AC5" si="14">IF(AA4="","",65/AB4*AA4)</f>
        <v>4643</v>
      </c>
      <c r="AD4" s="27">
        <v>3400</v>
      </c>
      <c r="AE4" s="34">
        <f t="shared" si="10"/>
        <v>0.73</v>
      </c>
      <c r="AF4" s="27" t="s">
        <v>58</v>
      </c>
      <c r="AG4" s="46">
        <f>6.7%+25%</f>
        <v>0.317</v>
      </c>
      <c r="AH4" s="34">
        <f t="shared" ref="AH4:AH5" si="15">IF(ISERROR(T4*AG4),"",T4*AG4)</f>
        <v>7.18</v>
      </c>
      <c r="AI4" s="34">
        <f t="shared" ref="AI4:AI5" si="16">IF(ISERROR(T4+AE4+AH4),"",T4+AE4+AH4)</f>
        <v>30.55</v>
      </c>
      <c r="AJ4" s="35">
        <v>0.06</v>
      </c>
      <c r="AK4" s="34">
        <f t="shared" si="4"/>
        <v>3.23</v>
      </c>
      <c r="AL4" s="35">
        <v>0.1</v>
      </c>
      <c r="AM4" s="34">
        <f t="shared" si="5"/>
        <v>5.39</v>
      </c>
      <c r="AN4" s="35">
        <v>0.1</v>
      </c>
      <c r="AO4" s="34">
        <f t="shared" si="6"/>
        <v>5.39</v>
      </c>
      <c r="AP4" s="34"/>
      <c r="AQ4" s="27"/>
      <c r="AR4" s="35"/>
      <c r="AS4" s="34">
        <f t="shared" ref="AS4:AS5" si="17">IF(ISERROR(AW4*AR4),"",AW4*AR4)</f>
        <v>0</v>
      </c>
      <c r="AT4" s="34">
        <f t="shared" ref="AT4:AT5" si="18">IF(ISERROR(AK4+AM4+AO4+AP4+AS4),"",AK4+AM4+AO4+AP4+AS4)</f>
        <v>14.01</v>
      </c>
      <c r="AU4" s="34">
        <f t="shared" ref="AU4:AU5" si="19">IF(ISERROR(AI4+AT4),"",AI4+AT4)</f>
        <v>44.56</v>
      </c>
      <c r="AV4" s="36">
        <f t="shared" ref="AV4:AV5" si="20">IF(ISERROR((AW4-AU4)/AW4),"",(AW4-AU4)/AW4)</f>
        <v>0.17330000000000001</v>
      </c>
      <c r="AW4" s="48">
        <v>53.9</v>
      </c>
      <c r="AX4" s="45">
        <v>56.59</v>
      </c>
      <c r="AY4" s="50">
        <v>109.99</v>
      </c>
      <c r="AZ4" s="35">
        <f t="shared" si="12"/>
        <v>0.48549999999999999</v>
      </c>
    </row>
    <row r="5" spans="1:52" ht="56.25" customHeight="1" x14ac:dyDescent="0.25">
      <c r="A5" s="26">
        <v>4</v>
      </c>
      <c r="B5" s="27"/>
      <c r="C5" s="27"/>
      <c r="D5" s="27" t="s">
        <v>4</v>
      </c>
      <c r="E5" s="27"/>
      <c r="F5" s="27" t="s">
        <v>5</v>
      </c>
      <c r="G5" s="27" t="s">
        <v>59</v>
      </c>
      <c r="H5" s="27" t="s">
        <v>62</v>
      </c>
      <c r="I5" s="27" t="s">
        <v>63</v>
      </c>
      <c r="J5" s="52" t="s">
        <v>65</v>
      </c>
      <c r="K5" s="27" t="s">
        <v>66</v>
      </c>
      <c r="L5" s="27" t="s">
        <v>68</v>
      </c>
      <c r="M5" s="47" t="s">
        <v>69</v>
      </c>
      <c r="N5" s="49"/>
      <c r="O5" s="49"/>
      <c r="P5" s="27" t="s">
        <v>51</v>
      </c>
      <c r="Q5" s="28"/>
      <c r="R5" s="28"/>
      <c r="S5" s="29"/>
      <c r="T5" s="30">
        <v>26.99</v>
      </c>
      <c r="U5" s="31"/>
      <c r="V5" s="27" t="s">
        <v>3</v>
      </c>
      <c r="W5" s="41">
        <v>30</v>
      </c>
      <c r="X5" s="41">
        <v>25</v>
      </c>
      <c r="Y5" s="41">
        <v>22</v>
      </c>
      <c r="Z5" s="28">
        <v>2</v>
      </c>
      <c r="AA5" s="32">
        <v>1</v>
      </c>
      <c r="AB5" s="44">
        <f t="shared" si="13"/>
        <v>1.7000000000000001E-2</v>
      </c>
      <c r="AC5" s="33">
        <f t="shared" si="14"/>
        <v>3824</v>
      </c>
      <c r="AD5" s="27">
        <v>3400</v>
      </c>
      <c r="AE5" s="34">
        <f t="shared" si="10"/>
        <v>0.89</v>
      </c>
      <c r="AF5" s="27" t="s">
        <v>58</v>
      </c>
      <c r="AG5" s="46">
        <f>6.7%+25%</f>
        <v>0.317</v>
      </c>
      <c r="AH5" s="34">
        <f t="shared" si="15"/>
        <v>8.56</v>
      </c>
      <c r="AI5" s="34">
        <f t="shared" si="16"/>
        <v>36.44</v>
      </c>
      <c r="AJ5" s="35">
        <v>0.06</v>
      </c>
      <c r="AK5" s="34">
        <f t="shared" si="4"/>
        <v>4.03</v>
      </c>
      <c r="AL5" s="35">
        <v>0.1</v>
      </c>
      <c r="AM5" s="34">
        <f t="shared" si="5"/>
        <v>6.72</v>
      </c>
      <c r="AN5" s="35">
        <v>0.1</v>
      </c>
      <c r="AO5" s="34">
        <f t="shared" si="6"/>
        <v>6.72</v>
      </c>
      <c r="AP5" s="34"/>
      <c r="AQ5" s="27"/>
      <c r="AR5" s="35"/>
      <c r="AS5" s="34">
        <f t="shared" si="17"/>
        <v>0</v>
      </c>
      <c r="AT5" s="34">
        <f t="shared" si="18"/>
        <v>17.47</v>
      </c>
      <c r="AU5" s="34">
        <f t="shared" si="19"/>
        <v>53.91</v>
      </c>
      <c r="AV5" s="36">
        <f t="shared" si="20"/>
        <v>0.1976</v>
      </c>
      <c r="AW5" s="48">
        <v>67.19</v>
      </c>
      <c r="AX5" s="45">
        <v>70.55</v>
      </c>
      <c r="AY5" s="50">
        <v>139.99</v>
      </c>
      <c r="AZ5" s="35">
        <f t="shared" si="12"/>
        <v>0.496</v>
      </c>
    </row>
  </sheetData>
  <sheetProtection insertRows="0" deleteRows="0" sort="0"/>
  <protectedRanges>
    <protectedRange sqref="AH2:AZ5 M2:M5 L6:AZ189 A2:J189 P2:AF5" name="Range1"/>
    <protectedRange sqref="K2:K187" name="Range1_1"/>
    <protectedRange sqref="N2:O5" name="Range1_2"/>
  </protectedRanges>
  <phoneticPr fontId="8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D2:D5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E2:E5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2026-02-24T04:41:37Z</dcterms:modified>
</cp:coreProperties>
</file>