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D111D92-AE0C-4E2C-B716-33DBA0B4E446}" xr6:coauthVersionLast="47" xr6:coauthVersionMax="47" xr10:uidLastSave="{00000000-0000-0000-0000-000000000000}"/>
  <bookViews>
    <workbookView xWindow="-110" yWindow="-110" windowWidth="19420" windowHeight="11500" xr2:uid="{86392654-9538-4391-A95F-8426D798E14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5" i="1" l="1"/>
  <c r="BC5" i="1"/>
  <c r="AY5" i="1"/>
  <c r="AS5" i="1"/>
  <c r="AP5" i="1"/>
  <c r="AN5" i="1"/>
  <c r="AT5" i="1" s="1"/>
  <c r="AJ5" i="1"/>
  <c r="AD5" i="1"/>
  <c r="AF5" i="1" s="1"/>
  <c r="AH5" i="1" s="1"/>
  <c r="S5" i="1"/>
  <c r="BD4" i="1"/>
  <c r="BC4" i="1"/>
  <c r="AY4" i="1"/>
  <c r="AS4" i="1"/>
  <c r="AP4" i="1"/>
  <c r="AN4" i="1"/>
  <c r="AJ4" i="1"/>
  <c r="AD4" i="1"/>
  <c r="AF4" i="1" s="1"/>
  <c r="AH4" i="1" s="1"/>
  <c r="S4" i="1"/>
  <c r="AK4" i="1" s="1"/>
  <c r="BD3" i="1"/>
  <c r="BC3" i="1"/>
  <c r="AY3" i="1"/>
  <c r="AS3" i="1"/>
  <c r="AP3" i="1"/>
  <c r="AN3" i="1"/>
  <c r="AJ3" i="1"/>
  <c r="AD3" i="1"/>
  <c r="AF3" i="1" s="1"/>
  <c r="AH3" i="1" s="1"/>
  <c r="S3" i="1"/>
  <c r="BD2" i="1"/>
  <c r="BC2" i="1"/>
  <c r="AY2" i="1"/>
  <c r="AS2" i="1"/>
  <c r="AP2" i="1"/>
  <c r="AN2" i="1"/>
  <c r="AJ2" i="1"/>
  <c r="AD2" i="1"/>
  <c r="AF2" i="1" s="1"/>
  <c r="AH2" i="1" s="1"/>
  <c r="S2" i="1"/>
  <c r="AT4" i="1" l="1"/>
  <c r="AT3" i="1"/>
  <c r="AT2" i="1"/>
  <c r="AK5" i="1"/>
  <c r="AL5" i="1" s="1"/>
  <c r="AU5" i="1" s="1"/>
  <c r="AL4" i="1"/>
  <c r="AK2" i="1"/>
  <c r="AL2" i="1" s="1"/>
  <c r="AK3" i="1"/>
  <c r="AL3" i="1" s="1"/>
  <c r="AU4" i="1" l="1"/>
  <c r="AU3" i="1"/>
  <c r="BB3" i="1" s="1"/>
  <c r="AV5" i="1"/>
  <c r="BB5" i="1"/>
  <c r="AU2" i="1"/>
  <c r="AV2" i="1" s="1"/>
  <c r="BB4" i="1"/>
  <c r="AV4" i="1"/>
  <c r="AV3" i="1"/>
  <c r="B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4DA7C8E6-1C23-426C-8830-8D6CA52A21A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6EE7896C-5A1A-4D39-A4E0-E9506181F4C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D46BCB5E-EB32-4B61-9565-281C3A5569A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6467A3D1-8478-4B43-A090-F547894139D5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1F7965F5-6E5D-4706-88F5-59B496C1F82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6A5CB942-DD53-467D-932F-4E0AEC396A90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7882F09A-17A5-45EC-8F85-66462972A8E5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4A596F56-81D3-4557-B7B6-ED70DDB652A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8DD22382-AF3C-4414-B1FE-6E93AB709A1D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AEDE2119-C134-4CEF-A999-A1CE6B2B3F2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C4F108B2-BE5B-410F-B6A6-F3DDE4E22B1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790346FF-52C2-4CF0-937A-9A3362840438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5A88EE0B-1E70-4025-9042-F9C80089459F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38C28EAC-B98F-4C32-81E2-DACDAD42105F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441605A1-E89B-4061-8514-DFF2A423FC5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DE4CB592-E2AC-487D-88F7-22798B4305E9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<sst xmlns="http://schemas.openxmlformats.org/spreadsheetml/2006/main" count="118" uniqueCount="86">
  <si>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</si>
  <si>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</si>
  <si>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</si>
  <si>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</si>
  <si>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</si>
  <si>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</si>
  <si>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</si>
  <si>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</si>
  <si>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</si>
  <si>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</si>
  <si>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</si>
  <si>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</si>
  <si>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</si>
  <si>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</si>
  <si>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</si>
  <si>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</si>
  <si>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</si>
  <si>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</si>
  <si>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</si>
  <si>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</si>
  <si>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</si>
  <si>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</si>
  <si>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</si>
  <si>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</si>
  <si>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</si>
  <si>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</si>
  <si>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</si>
  <si>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</si>
  <si>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</si>
  <si>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</si>
  <si>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</si>
  <si>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</si>
  <si>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</si>
  <si>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</si>
  <si>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</si>
  <si>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</si>
  <si>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</si>
  <si>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</si>
  <si>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</si>
  <si>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</si>
  <si>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</si>
  <si>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</si>
  <si>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</si>
  <si>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</si>
  <si>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</si>
  <si>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</si>
  <si>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</si>
  <si>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</si>
  <si>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</si>
  <si>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</si>
  <si>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</si>
  <si>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</si>
  <si>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</si>
  <si>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</si>
  <si>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</si>
  <si>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</si>
  <si>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</si>
  <si>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</si>
  <si>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</si>
  <si>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</si>
  <si>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</si>
  <si>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</si>
  <si>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</si>
  <si>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Polyester</t>
  </si>
  <si>
    <t>As Image</t>
  </si>
  <si>
    <t>Normal</t>
  </si>
  <si>
    <t>Header Card and Plastic Hanger</t>
  </si>
  <si>
    <t>6303.12.0090</t>
    <phoneticPr fontId="11" type="noConversion"/>
  </si>
  <si>
    <t>Ningbo,China</t>
  </si>
  <si>
    <t>China</t>
  </si>
  <si>
    <t>72*72"</t>
    <phoneticPr fontId="0" type="noConversion"/>
  </si>
  <si>
    <t>Bow  Heart Doodle</t>
    <phoneticPr fontId="0" type="noConversion"/>
  </si>
  <si>
    <t>100% Polyester 13pc set Shower Curtain</t>
    <phoneticPr fontId="7" type="noConversion"/>
  </si>
  <si>
    <t>13pc set</t>
    <phoneticPr fontId="7" type="noConversion"/>
  </si>
  <si>
    <t>SC: 100% polyester/110gsm poly slub, printed
12pcs roller ball hooks</t>
    <phoneticPr fontId="7" type="noConversion"/>
  </si>
  <si>
    <t>RS70-8848</t>
    <phoneticPr fontId="3" type="noConversion"/>
  </si>
  <si>
    <t xml:space="preserve">Small Floral </t>
    <phoneticPr fontId="0" type="noConversion"/>
  </si>
  <si>
    <t>SC: 100% polyester/110gsm poly slub, printed:
12pcs roller ball hooks</t>
    <phoneticPr fontId="7" type="noConversion"/>
  </si>
  <si>
    <t>RS70-8849</t>
    <phoneticPr fontId="3" type="noConversion"/>
  </si>
  <si>
    <t>Arlene Bows</t>
    <phoneticPr fontId="0" type="noConversion"/>
  </si>
  <si>
    <t>100% Polyester 14pc set Shower Curtain</t>
    <phoneticPr fontId="7" type="noConversion"/>
  </si>
  <si>
    <t>14pc set</t>
    <phoneticPr fontId="7" type="noConversion"/>
  </si>
  <si>
    <t>SC: 100% polyester/110gsm poly slub, printed:
Liner: 90% PE, 10% EVA, 6 gauge peva, 
12pcs roller ball hooks</t>
    <phoneticPr fontId="7" type="noConversion"/>
  </si>
  <si>
    <t>RS70-8850</t>
    <phoneticPr fontId="3" type="noConversion"/>
  </si>
  <si>
    <t>Anja</t>
    <phoneticPr fontId="0" type="noConversion"/>
  </si>
  <si>
    <t>RS70-8851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</si>
</sst>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&quot;$&quot;#,##0"/>
    <numFmt numFmtId="180" formatCode="[$$-409]#,##0.000000"/>
    <numFmt numFmtId="181" formatCode="#,##0.00_ "/>
    <numFmt numFmtId="182" formatCode="0.0%"/>
    <numFmt numFmtId="183" formatCode="[$¥-804]#,##0.00"/>
  </numFmts>
  <fonts count="17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1"/>
      <name val="Arial Unicode MS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7" fillId="0" borderId="0"/>
    <xf numFmtId="0" fontId="9" fillId="0" borderId="0"/>
    <xf numFmtId="0" fontId="9" fillId="0" borderId="0"/>
    <xf numFmtId="180" fontId="7" fillId="0" borderId="0"/>
    <xf numFmtId="180" fontId="2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183" fontId="13" fillId="0" borderId="0">
      <alignment vertical="center"/>
    </xf>
    <xf numFmtId="0" fontId="9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5" fillId="7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176" fontId="5" fillId="3" borderId="2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/>
    </xf>
    <xf numFmtId="178" fontId="2" fillId="8" borderId="2" xfId="0" applyNumberFormat="1" applyFont="1" applyFill="1" applyBorder="1" applyAlignment="1">
      <alignment horizontal="left" vertical="center"/>
    </xf>
    <xf numFmtId="1" fontId="2" fillId="8" borderId="2" xfId="0" applyNumberFormat="1" applyFont="1" applyFill="1" applyBorder="1" applyAlignment="1">
      <alignment horizontal="left" vertical="center"/>
    </xf>
    <xf numFmtId="179" fontId="10" fillId="0" borderId="2" xfId="3" applyNumberFormat="1" applyFont="1" applyBorder="1" applyAlignment="1">
      <alignment horizontal="left" vertical="center"/>
    </xf>
    <xf numFmtId="176" fontId="2" fillId="8" borderId="2" xfId="0" applyNumberFormat="1" applyFont="1" applyFill="1" applyBorder="1" applyAlignment="1">
      <alignment horizontal="left" vertical="center"/>
    </xf>
    <xf numFmtId="181" fontId="2" fillId="9" borderId="2" xfId="5" applyNumberFormat="1" applyFont="1" applyFill="1" applyBorder="1" applyAlignment="1">
      <alignment horizontal="left" vertical="center" wrapText="1"/>
    </xf>
    <xf numFmtId="182" fontId="4" fillId="5" borderId="2" xfId="6" applyNumberFormat="1" applyFont="1" applyFill="1" applyBorder="1" applyAlignment="1">
      <alignment horizontal="left" vertical="center"/>
    </xf>
    <xf numFmtId="10" fontId="2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0" fontId="2" fillId="8" borderId="2" xfId="7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4" fillId="0" borderId="2" xfId="11" applyFont="1" applyBorder="1" applyAlignment="1">
      <alignment horizontal="left" vertical="center"/>
    </xf>
    <xf numFmtId="0" fontId="2" fillId="0" borderId="2" xfId="0" applyFont="1" applyBorder="1"/>
    <xf numFmtId="0" fontId="14" fillId="0" borderId="2" xfId="1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wrapText="1"/>
    </xf>
    <xf numFmtId="0" fontId="14" fillId="0" borderId="2" xfId="11" applyFont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wrapText="1"/>
    </xf>
    <xf numFmtId="2" fontId="2" fillId="8" borderId="2" xfId="0" applyNumberFormat="1" applyFont="1" applyFill="1" applyBorder="1"/>
    <xf numFmtId="0" fontId="2" fillId="0" borderId="0" xfId="0" applyFont="1"/>
    <xf numFmtId="0" fontId="14" fillId="0" borderId="1" xfId="11" applyFont="1" applyBorder="1" applyAlignment="1">
      <alignment vertical="center" wrapText="1"/>
    </xf>
    <xf numFmtId="0" fontId="14" fillId="0" borderId="1" xfId="11" applyFont="1" applyBorder="1" applyAlignment="1">
      <alignment vertical="center"/>
    </xf>
    <xf numFmtId="0" fontId="16" fillId="0" borderId="2" xfId="11" applyFont="1" applyBorder="1" applyAlignment="1">
      <alignment horizontal="left" vertical="center" wrapText="1"/>
    </xf>
    <xf numFmtId="0" fontId="2" fillId="5" borderId="2" xfId="0" applyFont="1" applyFill="1" applyBorder="1" applyAlignment="1">
      <alignment wrapText="1"/>
    </xf>
    <xf numFmtId="176" fontId="5" fillId="5" borderId="3" xfId="0" applyNumberFormat="1" applyFont="1" applyFill="1" applyBorder="1" applyAlignment="1">
      <alignment horizontal="center" vertical="center" wrapText="1"/>
    </xf>
    <xf numFmtId="0" fontId="16" fillId="0" borderId="2" xfId="11" applyFont="1" applyBorder="1" applyAlignment="1">
      <alignment horizontal="center" vertical="center"/>
    </xf>
    <xf numFmtId="0" fontId="15" fillId="5" borderId="2" xfId="11" applyFont="1" applyFill="1" applyBorder="1" applyAlignment="1">
      <alignment horizontal="lef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</cellXfs>
  <cellStyles count="13">
    <cellStyle name="Normal 1" xfId="12" xr:uid="{DF349126-2FB8-4BD2-9F43-5EB3A7C3E1E7}"/>
    <cellStyle name="Normal 2" xfId="1" xr:uid="{96E87A49-714C-467E-993A-7AD186E715D3}"/>
    <cellStyle name="Normal 2 18 2" xfId="2" xr:uid="{A70093F3-EBE0-4D7C-807B-FA5F9CEDDC72}"/>
    <cellStyle name="Normal 2 2" xfId="6" xr:uid="{BB4DE2CC-9856-4329-8F42-EF79364719B0}"/>
    <cellStyle name="Normal 3" xfId="3" xr:uid="{6677C836-5BC5-4B3E-8CD1-0D56B7E7980E}"/>
    <cellStyle name="Normal 4" xfId="8" xr:uid="{5670246F-41E1-4609-B9E5-0EA08AC37C97}"/>
    <cellStyle name="Normal 6" xfId="11" xr:uid="{A9D08115-2A82-4F84-A20D-2F4ECBEEB073}"/>
    <cellStyle name="Normal 66" xfId="10" xr:uid="{DC2A9B37-2C77-4DC3-BD0F-FA24A3E7DE28}"/>
    <cellStyle name="Normal_Fall 12 BBB Woolrich Quote Sheet - Heather" xfId="9" xr:uid="{E07841FB-BA4B-41B3-A8D3-C89371B6CB87}"/>
    <cellStyle name="Percent 2" xfId="7" xr:uid="{4073E688-7B57-4218-B88E-8F3AAD7BAC64}"/>
    <cellStyle name="常规" xfId="0" builtinId="0"/>
    <cellStyle name="常规 35" xfId="4" xr:uid="{DFCB1BC2-4586-4F13-A7F1-68199DE7F45A}"/>
    <cellStyle name="样式 1 3" xfId="5" xr:uid="{D7977721-2DF3-4103-B6E6-ACC3CCE222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429296</xdr:colOff>
      <xdr:row>1</xdr:row>
      <xdr:rowOff>205704</xdr:rowOff>
    </xdr:from>
    <xdr:to>
      <xdr:col>1</xdr:col>
      <xdr:colOff>1475675</xdr:colOff>
      <xdr:row>2</xdr:row>
      <xdr:rowOff>518731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2EEDB48-656D-47FF-9C64-FD05A1AE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96" y="9622754"/>
          <a:ext cx="1046379" cy="1202028"/>
        </a:xfrm>
        <a:prstGeom prst="rect">
          <a:avLst/>
        </a:prstGeom>
      </xdr:spPr>
    </xdr:pic>
    <xdr:clientData/>
  </xdr:twoCellAnchor>
  <xdr:twoCellAnchor editAs="oneCell">
    <xdr:from>
      <xdr:col>1</xdr:col>
      <xdr:colOff>679718</xdr:colOff>
      <xdr:row>2</xdr:row>
      <xdr:rowOff>152043</xdr:rowOff>
    </xdr:from>
    <xdr:to>
      <xdr:col>1</xdr:col>
      <xdr:colOff>1179781</xdr:colOff>
      <xdr:row>2</xdr:row>
      <xdr:rowOff>648800</xdr:rowOff>
    </xdr:to>
    <xdr:pic>
      <xdr:nvPicPr>
        <xdr:cNvPr id="11" name="图片 5">
          <a:extLst>
            <a:ext uri="{FF2B5EF4-FFF2-40B4-BE49-F238E27FC236}">
              <a16:creationId xmlns:a16="http://schemas.microsoft.com/office/drawing/2014/main" id="{6BC65772-8FC5-42CD-9094-B812A88B1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18" y="11296293"/>
          <a:ext cx="500063" cy="496757"/>
        </a:xfrm>
        <a:prstGeom prst="rect">
          <a:avLst/>
        </a:prstGeom>
      </xdr:spPr>
    </xdr:pic>
    <xdr:clientData/>
  </xdr:twoCellAnchor>
  <xdr:twoCellAnchor editAs="oneCell">
    <xdr:from>
      <xdr:col>1</xdr:col>
      <xdr:colOff>608169</xdr:colOff>
      <xdr:row>3</xdr:row>
      <xdr:rowOff>339859</xdr:rowOff>
    </xdr:from>
    <xdr:to>
      <xdr:col>1</xdr:col>
      <xdr:colOff>1359437</xdr:colOff>
      <xdr:row>3</xdr:row>
      <xdr:rowOff>1080256</xdr:rowOff>
    </xdr:to>
    <xdr:pic>
      <xdr:nvPicPr>
        <xdr:cNvPr id="13" name="图片 7">
          <a:extLst>
            <a:ext uri="{FF2B5EF4-FFF2-40B4-BE49-F238E27FC236}">
              <a16:creationId xmlns:a16="http://schemas.microsoft.com/office/drawing/2014/main" id="{C07B05E0-B0FD-411C-8123-6AE3A69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9369" y="13262109"/>
          <a:ext cx="751268" cy="740397"/>
        </a:xfrm>
        <a:prstGeom prst="rect">
          <a:avLst/>
        </a:prstGeom>
      </xdr:spPr>
    </xdr:pic>
    <xdr:clientData/>
  </xdr:twoCellAnchor>
  <xdr:twoCellAnchor editAs="oneCell">
    <xdr:from>
      <xdr:col>1</xdr:col>
      <xdr:colOff>590282</xdr:colOff>
      <xdr:row>4</xdr:row>
      <xdr:rowOff>205704</xdr:rowOff>
    </xdr:from>
    <xdr:to>
      <xdr:col>1</xdr:col>
      <xdr:colOff>1323662</xdr:colOff>
      <xdr:row>4</xdr:row>
      <xdr:rowOff>928369</xdr:rowOff>
    </xdr:to>
    <xdr:pic>
      <xdr:nvPicPr>
        <xdr:cNvPr id="14" name="图片 9">
          <a:extLst>
            <a:ext uri="{FF2B5EF4-FFF2-40B4-BE49-F238E27FC236}">
              <a16:creationId xmlns:a16="http://schemas.microsoft.com/office/drawing/2014/main" id="{723421D9-D4CA-4392-BCEA-822EC411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1482" y="14372554"/>
          <a:ext cx="733380" cy="722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2026%20Halloween%20&amp;%20Harvest%20SC%20Commitment%20Sheet%20-%2020260226%20Updated.xlsx" TargetMode="External"/><Relationship Id="rId1" Type="http://schemas.openxmlformats.org/officeDocument/2006/relationships/externalLinkPath" Target="/Users/liujie/Downloads/Ross%202026%20Halloween%20&amp;%20Harvest%20SC%20Commitment%20Sheet%20-%2020260226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 "/>
      <sheetName val="Item"/>
      <sheetName val="Bessie 2.26"/>
      <sheetName val="Bessie 12.31"/>
      <sheetName val="Ross 12.30"/>
      <sheetName val="POE Quote - ALL"/>
      <sheetName val="2025 Order"/>
      <sheetName val="Bessie 12.16"/>
      <sheetName val="ValueSelect"/>
      <sheetName val="Data"/>
    </sheetNames>
    <sheetDataSet>
      <sheetData sheetId="0"/>
      <sheetData sheetId="1"/>
      <sheetData sheetId="2"/>
      <sheetData sheetId="3">
        <row r="15">
          <cell r="H15">
            <v>2.4</v>
          </cell>
        </row>
        <row r="17">
          <cell r="H17">
            <v>2.4</v>
          </cell>
        </row>
        <row r="19">
          <cell r="H19">
            <v>3.15</v>
          </cell>
        </row>
        <row r="20">
          <cell r="H20">
            <v>3.15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6724-7F77-42A2-AF72-45809575EDA8}">
  <dimension ref="A1:BJ5"/>
  <sheetViews>
    <sheetView tabSelected="1" topLeftCell="AU1" zoomScale="71" zoomScaleNormal="71" workbookViewId="0">
      <selection activeCell="BG4" sqref="BG4"/>
    </sheetView>
  </sheetViews>
  <sheetFormatPr defaultColWidth="9.1796875" defaultRowHeight="14.5"/>
  <cols>
    <col min="1" max="1" width="10.1796875" style="1" customWidth="1"/>
    <col min="2" max="2" width="26.453125" style="2" customWidth="1"/>
    <col min="3" max="3" width="8.453125" style="2" customWidth="1"/>
    <col min="4" max="4" width="19.453125" style="2" customWidth="1"/>
    <col min="5" max="5" width="9.1796875" style="2" customWidth="1"/>
    <col min="6" max="6" width="16.54296875" style="2" customWidth="1"/>
    <col min="7" max="7" width="13.81640625" style="2" customWidth="1"/>
    <col min="8" max="8" width="25.7265625" style="2" customWidth="1"/>
    <col min="9" max="9" width="18.1796875" style="2" customWidth="1"/>
    <col min="10" max="10" width="22" style="2" customWidth="1"/>
    <col min="11" max="11" width="14.54296875" style="4" customWidth="1"/>
    <col min="12" max="12" width="11.81640625" style="2" customWidth="1"/>
    <col min="13" max="13" width="11.1796875" style="2" customWidth="1"/>
    <col min="14" max="14" width="6.1796875" style="2" customWidth="1"/>
    <col min="15" max="15" width="8.54296875" style="2" customWidth="1"/>
    <col min="16" max="16" width="15.1796875" style="2" customWidth="1"/>
    <col min="17" max="17" width="14.453125" style="2" customWidth="1"/>
    <col min="18" max="18" width="8.81640625" style="2" customWidth="1"/>
    <col min="19" max="19" width="8.54296875" style="6" customWidth="1"/>
    <col min="20" max="21" width="9.453125" style="2" customWidth="1"/>
    <col min="22" max="22" width="8.1796875" style="65" customWidth="1"/>
    <col min="23" max="23" width="8.7265625" style="65" customWidth="1"/>
    <col min="24" max="24" width="8.54296875" style="65" customWidth="1"/>
    <col min="25" max="25" width="8.1796875" style="65" customWidth="1"/>
    <col min="26" max="26" width="8.7265625" style="65" customWidth="1"/>
    <col min="27" max="27" width="7.1796875" style="65" customWidth="1"/>
    <col min="28" max="28" width="9" style="66" customWidth="1"/>
    <col min="29" max="29" width="6.26953125" style="67" customWidth="1"/>
    <col min="30" max="30" width="10" style="68" customWidth="1"/>
    <col min="31" max="31" width="10" style="66" customWidth="1"/>
    <col min="32" max="32" width="9.81640625" style="67" customWidth="1"/>
    <col min="33" max="33" width="11.54296875" style="2" customWidth="1"/>
    <col min="34" max="34" width="8.81640625" style="6" customWidth="1"/>
    <col min="35" max="35" width="15.453125" style="2" customWidth="1"/>
    <col min="36" max="36" width="11.453125" style="5" customWidth="1"/>
    <col min="37" max="37" width="9" style="6" customWidth="1"/>
    <col min="38" max="38" width="8.453125" style="6" customWidth="1"/>
    <col min="39" max="39" width="7.81640625" style="5" customWidth="1"/>
    <col min="40" max="40" width="10.54296875" style="6" customWidth="1"/>
    <col min="41" max="41" width="8.1796875" style="5" customWidth="1"/>
    <col min="42" max="43" width="9.26953125" style="6" customWidth="1"/>
    <col min="44" max="44" width="11.54296875" style="5" customWidth="1"/>
    <col min="45" max="45" width="10.81640625" style="6" customWidth="1"/>
    <col min="46" max="46" width="7.81640625" style="6" customWidth="1"/>
    <col min="47" max="47" width="9.54296875" style="6" customWidth="1"/>
    <col min="48" max="48" width="7.7265625" style="6" customWidth="1"/>
    <col min="49" max="49" width="12.1796875" style="6" customWidth="1"/>
    <col min="50" max="50" width="9.1796875" style="2" customWidth="1"/>
    <col min="51" max="51" width="9.1796875" style="2"/>
    <col min="52" max="52" width="10.1796875" style="6" customWidth="1"/>
    <col min="53" max="53" width="12.54296875" style="2" customWidth="1"/>
    <col min="54" max="54" width="12.1796875" style="6" customWidth="1"/>
    <col min="55" max="55" width="11.1796875" style="6" customWidth="1"/>
    <col min="56" max="56" width="11.81640625" style="6" customWidth="1"/>
    <col min="57" max="59" width="9.1796875" style="2"/>
    <col min="60" max="60" width="15.453125" style="2" customWidth="1"/>
    <col min="61" max="61" width="9.1796875" style="2"/>
    <col min="62" max="62" width="13.81640625" style="2" customWidth="1"/>
    <col min="63" max="16384" width="9.1796875" style="2"/>
  </cols>
  <sheetData>
    <row r="1" spans="1:62" ht="68.150000000000006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2" s="3" customFormat="1" ht="70">
      <c r="A2" s="44">
        <v>10</v>
      </c>
      <c r="B2" s="69"/>
      <c r="C2" s="45"/>
      <c r="D2" s="56"/>
      <c r="E2" s="47"/>
      <c r="F2" s="32" t="s">
        <v>62</v>
      </c>
      <c r="G2" s="48" t="s">
        <v>71</v>
      </c>
      <c r="H2" s="57" t="s">
        <v>72</v>
      </c>
      <c r="I2" s="57" t="s">
        <v>73</v>
      </c>
      <c r="J2" s="58" t="s">
        <v>74</v>
      </c>
      <c r="K2" s="33" t="s">
        <v>63</v>
      </c>
      <c r="L2" s="46" t="s">
        <v>70</v>
      </c>
      <c r="M2" s="32" t="s">
        <v>64</v>
      </c>
      <c r="N2" s="45"/>
      <c r="O2" s="45"/>
      <c r="P2" s="59" t="s">
        <v>75</v>
      </c>
      <c r="Q2" s="59"/>
      <c r="R2" s="45"/>
      <c r="S2" s="60">
        <f>'[13]Bessie 2.26'!H15</f>
        <v>2.4</v>
      </c>
      <c r="T2" s="32" t="s">
        <v>65</v>
      </c>
      <c r="U2" s="32" t="s">
        <v>66</v>
      </c>
      <c r="V2" s="61">
        <v>61</v>
      </c>
      <c r="W2" s="61">
        <v>37</v>
      </c>
      <c r="X2" s="61">
        <v>29</v>
      </c>
      <c r="Y2" s="61">
        <v>61</v>
      </c>
      <c r="Z2" s="61">
        <v>37</v>
      </c>
      <c r="AA2" s="61">
        <v>29</v>
      </c>
      <c r="AB2" s="49">
        <v>10</v>
      </c>
      <c r="AC2" s="50">
        <v>24</v>
      </c>
      <c r="AD2" s="35">
        <f t="shared" ref="AD2:AD5" si="0">IF(Y2="","",Y2*Z2*AA2/1000000)</f>
        <v>6.5452999999999997E-2</v>
      </c>
      <c r="AE2" s="34">
        <v>53</v>
      </c>
      <c r="AF2" s="36">
        <f t="shared" ref="AF2:AF5" si="1">IF(AC2="","",AE2/AD2*AC2)</f>
        <v>19433.792186759965</v>
      </c>
      <c r="AG2" s="37">
        <v>2250</v>
      </c>
      <c r="AH2" s="38">
        <f t="shared" ref="AH2:AH5" si="2">IF(ISERROR(AG2/AF2),"",AG2/AF2)</f>
        <v>0.11577771226415094</v>
      </c>
      <c r="AI2" s="39" t="s">
        <v>67</v>
      </c>
      <c r="AJ2" s="40">
        <f t="shared" ref="AJ2:AJ5" si="3">18.8%+20%</f>
        <v>0.38800000000000001</v>
      </c>
      <c r="AK2" s="38">
        <f t="shared" ref="AK2:AK5" si="4">IF(ISERROR(S2*AJ2),"",S2*AJ2)</f>
        <v>0.93120000000000003</v>
      </c>
      <c r="AL2" s="38">
        <f t="shared" ref="AL2:AL5" si="5">IF(ISERROR(S2+AH2+AK2),"",S2+AH2+AK2)</f>
        <v>3.4469777122641507</v>
      </c>
      <c r="AM2" s="41">
        <v>0</v>
      </c>
      <c r="AN2" s="38">
        <f t="shared" ref="AN2:AN5" si="6">IF(ISERROR(AW2*AM2),"",AW2*AM2)</f>
        <v>0</v>
      </c>
      <c r="AO2" s="41">
        <v>0</v>
      </c>
      <c r="AP2" s="38">
        <f t="shared" ref="AP2:AP5" si="7">IF(ISERROR(AW2*AO2),"",AW2*AO2)</f>
        <v>0</v>
      </c>
      <c r="AQ2" s="42">
        <v>0</v>
      </c>
      <c r="AR2" s="41">
        <v>0</v>
      </c>
      <c r="AS2" s="38">
        <f t="shared" ref="AS2:AS5" si="8">IF(ISERROR(AW2*AR2),"",AW2*AR2)</f>
        <v>0</v>
      </c>
      <c r="AT2" s="38">
        <f t="shared" ref="AT2:AT5" si="9">IF(ISERROR(AN2+AP2+AS2),"",AN2+AP2+AS2)</f>
        <v>0</v>
      </c>
      <c r="AU2" s="38">
        <f t="shared" ref="AU2:AU5" si="10">IF(ISERROR(AL2+AT2),"",AL2+AT2)</f>
        <v>3.4469777122641507</v>
      </c>
      <c r="AV2" s="43">
        <f t="shared" ref="AV2:AV5" si="11">IF(ISERROR((AW2-AU2)/AW2),"",(AW2-AU2)/AW2)</f>
        <v>0.21659597448542034</v>
      </c>
      <c r="AW2" s="51">
        <v>4.4000000000000004</v>
      </c>
      <c r="AX2" s="52">
        <v>9.99</v>
      </c>
      <c r="AY2" s="43">
        <f t="shared" ref="AY2:AY5" si="12">IF(ISERROR((AX2-AW2)/AX2),"",(AX2-AW2)/AX2)</f>
        <v>0.55955955955955949</v>
      </c>
      <c r="AZ2" s="53"/>
      <c r="BA2" s="62">
        <v>1800</v>
      </c>
      <c r="BB2" s="38">
        <f t="shared" ref="BB2:BB5" si="13">IF(ISERROR(AU2*BA2),"",AU2*BA2)</f>
        <v>6204.5598820754713</v>
      </c>
      <c r="BC2" s="38">
        <f t="shared" ref="BC2:BC5" si="14">IF(ISERROR(AW2*BA2),"",AW2*BA2)</f>
        <v>7920.0000000000009</v>
      </c>
      <c r="BD2" s="38">
        <f t="shared" ref="BD2:BD5" si="15">IF(ISERROR(AX2*BA2),"",AX2*BA2)</f>
        <v>17982</v>
      </c>
      <c r="BE2" s="54">
        <v>4.91</v>
      </c>
      <c r="BF2" s="45"/>
      <c r="BG2" s="45"/>
      <c r="BH2" s="32" t="s">
        <v>68</v>
      </c>
      <c r="BI2" s="32" t="s">
        <v>69</v>
      </c>
      <c r="BJ2" s="55"/>
    </row>
    <row r="3" spans="1:62" s="3" customFormat="1" ht="70">
      <c r="A3" s="44">
        <v>12</v>
      </c>
      <c r="B3" s="45"/>
      <c r="C3" s="45"/>
      <c r="D3" s="48"/>
      <c r="E3" s="47"/>
      <c r="F3" s="32" t="s">
        <v>62</v>
      </c>
      <c r="G3" s="48" t="s">
        <v>76</v>
      </c>
      <c r="H3" s="57" t="s">
        <v>72</v>
      </c>
      <c r="I3" s="46" t="s">
        <v>73</v>
      </c>
      <c r="J3" s="48" t="s">
        <v>77</v>
      </c>
      <c r="K3" s="33" t="s">
        <v>63</v>
      </c>
      <c r="L3" s="46" t="s">
        <v>70</v>
      </c>
      <c r="M3" s="32" t="s">
        <v>64</v>
      </c>
      <c r="N3" s="45"/>
      <c r="O3" s="45"/>
      <c r="P3" s="59" t="s">
        <v>78</v>
      </c>
      <c r="Q3" s="63"/>
      <c r="R3" s="45"/>
      <c r="S3" s="60">
        <f>'[13]Bessie 2.26'!H17</f>
        <v>2.4</v>
      </c>
      <c r="T3" s="32" t="s">
        <v>65</v>
      </c>
      <c r="U3" s="32" t="s">
        <v>66</v>
      </c>
      <c r="V3" s="50">
        <v>61</v>
      </c>
      <c r="W3" s="50">
        <v>37</v>
      </c>
      <c r="X3" s="50">
        <v>29</v>
      </c>
      <c r="Y3" s="50">
        <v>61</v>
      </c>
      <c r="Z3" s="50">
        <v>37</v>
      </c>
      <c r="AA3" s="50">
        <v>29</v>
      </c>
      <c r="AB3" s="49">
        <v>10</v>
      </c>
      <c r="AC3" s="50">
        <v>24</v>
      </c>
      <c r="AD3" s="35">
        <f t="shared" si="0"/>
        <v>6.5452999999999997E-2</v>
      </c>
      <c r="AE3" s="34">
        <v>53</v>
      </c>
      <c r="AF3" s="36">
        <f t="shared" si="1"/>
        <v>19433.792186759965</v>
      </c>
      <c r="AG3" s="37">
        <v>2250</v>
      </c>
      <c r="AH3" s="38">
        <f t="shared" si="2"/>
        <v>0.11577771226415094</v>
      </c>
      <c r="AI3" s="39" t="s">
        <v>67</v>
      </c>
      <c r="AJ3" s="40">
        <f t="shared" si="3"/>
        <v>0.38800000000000001</v>
      </c>
      <c r="AK3" s="38">
        <f t="shared" si="4"/>
        <v>0.93120000000000003</v>
      </c>
      <c r="AL3" s="38">
        <f t="shared" si="5"/>
        <v>3.4469777122641507</v>
      </c>
      <c r="AM3" s="41">
        <v>0</v>
      </c>
      <c r="AN3" s="38">
        <f t="shared" si="6"/>
        <v>0</v>
      </c>
      <c r="AO3" s="41">
        <v>0</v>
      </c>
      <c r="AP3" s="38">
        <f t="shared" si="7"/>
        <v>0</v>
      </c>
      <c r="AQ3" s="42">
        <v>0</v>
      </c>
      <c r="AR3" s="41">
        <v>0</v>
      </c>
      <c r="AS3" s="38">
        <f t="shared" si="8"/>
        <v>0</v>
      </c>
      <c r="AT3" s="38">
        <f t="shared" si="9"/>
        <v>0</v>
      </c>
      <c r="AU3" s="38">
        <f t="shared" si="10"/>
        <v>3.4469777122641507</v>
      </c>
      <c r="AV3" s="43">
        <f t="shared" si="11"/>
        <v>0.21659597448542034</v>
      </c>
      <c r="AW3" s="51">
        <v>4.4000000000000004</v>
      </c>
      <c r="AX3" s="52">
        <v>9.99</v>
      </c>
      <c r="AY3" s="43">
        <f t="shared" si="12"/>
        <v>0.55955955955955949</v>
      </c>
      <c r="AZ3" s="53"/>
      <c r="BA3" s="62">
        <v>1800</v>
      </c>
      <c r="BB3" s="38">
        <f t="shared" si="13"/>
        <v>6204.5598820754713</v>
      </c>
      <c r="BC3" s="38">
        <f t="shared" si="14"/>
        <v>7920.0000000000009</v>
      </c>
      <c r="BD3" s="38">
        <f t="shared" si="15"/>
        <v>17982</v>
      </c>
      <c r="BE3" s="54">
        <v>4.91</v>
      </c>
      <c r="BF3" s="45"/>
      <c r="BG3" s="45"/>
      <c r="BH3" s="32" t="s">
        <v>68</v>
      </c>
      <c r="BI3" s="32" t="s">
        <v>69</v>
      </c>
      <c r="BJ3" s="55"/>
    </row>
    <row r="4" spans="1:62" s="3" customFormat="1" ht="98">
      <c r="A4" s="44">
        <v>14</v>
      </c>
      <c r="B4" s="45"/>
      <c r="C4" s="45"/>
      <c r="D4" s="48"/>
      <c r="E4" s="47"/>
      <c r="F4" s="32" t="s">
        <v>62</v>
      </c>
      <c r="G4" s="48" t="s">
        <v>79</v>
      </c>
      <c r="H4" s="57" t="s">
        <v>80</v>
      </c>
      <c r="I4" s="46" t="s">
        <v>81</v>
      </c>
      <c r="J4" s="48" t="s">
        <v>82</v>
      </c>
      <c r="K4" s="33" t="s">
        <v>63</v>
      </c>
      <c r="L4" s="46" t="s">
        <v>70</v>
      </c>
      <c r="M4" s="32" t="s">
        <v>64</v>
      </c>
      <c r="N4" s="45"/>
      <c r="O4" s="45"/>
      <c r="P4" s="59" t="s">
        <v>83</v>
      </c>
      <c r="Q4" s="64"/>
      <c r="R4" s="45"/>
      <c r="S4" s="60">
        <f>'[13]Bessie 2.26'!H19</f>
        <v>3.15</v>
      </c>
      <c r="T4" s="32" t="s">
        <v>65</v>
      </c>
      <c r="U4" s="32" t="s">
        <v>66</v>
      </c>
      <c r="V4" s="50">
        <v>37</v>
      </c>
      <c r="W4" s="50">
        <v>31</v>
      </c>
      <c r="X4" s="50">
        <v>40</v>
      </c>
      <c r="Y4" s="50">
        <v>37</v>
      </c>
      <c r="Z4" s="50">
        <v>31</v>
      </c>
      <c r="AA4" s="50">
        <v>40</v>
      </c>
      <c r="AB4" s="49">
        <v>10</v>
      </c>
      <c r="AC4" s="50">
        <v>12</v>
      </c>
      <c r="AD4" s="35">
        <f t="shared" si="0"/>
        <v>4.5879999999999997E-2</v>
      </c>
      <c r="AE4" s="34">
        <v>53</v>
      </c>
      <c r="AF4" s="36">
        <f t="shared" si="1"/>
        <v>13862.249346120316</v>
      </c>
      <c r="AG4" s="37">
        <v>2250</v>
      </c>
      <c r="AH4" s="38">
        <f t="shared" si="2"/>
        <v>0.16231132075471696</v>
      </c>
      <c r="AI4" s="39" t="s">
        <v>67</v>
      </c>
      <c r="AJ4" s="40">
        <f t="shared" si="3"/>
        <v>0.38800000000000001</v>
      </c>
      <c r="AK4" s="38">
        <f t="shared" si="4"/>
        <v>1.2222</v>
      </c>
      <c r="AL4" s="38">
        <f t="shared" si="5"/>
        <v>4.5345113207547172</v>
      </c>
      <c r="AM4" s="41">
        <v>0</v>
      </c>
      <c r="AN4" s="38">
        <f t="shared" si="6"/>
        <v>0</v>
      </c>
      <c r="AO4" s="41">
        <v>0</v>
      </c>
      <c r="AP4" s="38">
        <f t="shared" si="7"/>
        <v>0</v>
      </c>
      <c r="AQ4" s="42">
        <v>0</v>
      </c>
      <c r="AR4" s="41">
        <v>0</v>
      </c>
      <c r="AS4" s="38">
        <f t="shared" si="8"/>
        <v>0</v>
      </c>
      <c r="AT4" s="38">
        <f t="shared" si="9"/>
        <v>0</v>
      </c>
      <c r="AU4" s="38">
        <f t="shared" si="10"/>
        <v>4.5345113207547172</v>
      </c>
      <c r="AV4" s="43">
        <f t="shared" si="11"/>
        <v>0.19743162464518285</v>
      </c>
      <c r="AW4" s="51">
        <v>5.65</v>
      </c>
      <c r="AX4" s="52">
        <v>12.99</v>
      </c>
      <c r="AY4" s="43">
        <f t="shared" si="12"/>
        <v>0.56505003849114699</v>
      </c>
      <c r="AZ4" s="53"/>
      <c r="BA4" s="62">
        <v>1800</v>
      </c>
      <c r="BB4" s="38">
        <f t="shared" si="13"/>
        <v>8162.1203773584912</v>
      </c>
      <c r="BC4" s="38">
        <f t="shared" si="14"/>
        <v>10170</v>
      </c>
      <c r="BD4" s="38">
        <f t="shared" si="15"/>
        <v>23382</v>
      </c>
      <c r="BE4" s="54">
        <v>6.88</v>
      </c>
      <c r="BF4" s="45"/>
      <c r="BG4" s="45"/>
      <c r="BH4" s="32" t="s">
        <v>68</v>
      </c>
      <c r="BI4" s="32" t="s">
        <v>69</v>
      </c>
      <c r="BJ4" s="55"/>
    </row>
    <row r="5" spans="1:62" s="3" customFormat="1" ht="98">
      <c r="A5" s="44">
        <v>15</v>
      </c>
      <c r="B5" s="45"/>
      <c r="C5" s="45"/>
      <c r="D5" s="48"/>
      <c r="E5" s="47"/>
      <c r="F5" s="32" t="s">
        <v>62</v>
      </c>
      <c r="G5" s="48" t="s">
        <v>84</v>
      </c>
      <c r="H5" s="57" t="s">
        <v>80</v>
      </c>
      <c r="I5" s="46" t="s">
        <v>81</v>
      </c>
      <c r="J5" s="48" t="s">
        <v>82</v>
      </c>
      <c r="K5" s="33" t="s">
        <v>63</v>
      </c>
      <c r="L5" s="46" t="s">
        <v>70</v>
      </c>
      <c r="M5" s="32" t="s">
        <v>64</v>
      </c>
      <c r="N5" s="45"/>
      <c r="O5" s="45"/>
      <c r="P5" s="59" t="s">
        <v>85</v>
      </c>
      <c r="Q5" s="64"/>
      <c r="R5" s="45"/>
      <c r="S5" s="60">
        <f>'[13]Bessie 2.26'!H20</f>
        <v>3.15</v>
      </c>
      <c r="T5" s="32" t="s">
        <v>65</v>
      </c>
      <c r="U5" s="32" t="s">
        <v>66</v>
      </c>
      <c r="V5" s="50">
        <v>37</v>
      </c>
      <c r="W5" s="50">
        <v>31</v>
      </c>
      <c r="X5" s="50">
        <v>40</v>
      </c>
      <c r="Y5" s="50">
        <v>37</v>
      </c>
      <c r="Z5" s="50">
        <v>31</v>
      </c>
      <c r="AA5" s="50">
        <v>40</v>
      </c>
      <c r="AB5" s="49">
        <v>10</v>
      </c>
      <c r="AC5" s="50">
        <v>12</v>
      </c>
      <c r="AD5" s="35">
        <f t="shared" si="0"/>
        <v>4.5879999999999997E-2</v>
      </c>
      <c r="AE5" s="34">
        <v>53</v>
      </c>
      <c r="AF5" s="36">
        <f t="shared" si="1"/>
        <v>13862.249346120316</v>
      </c>
      <c r="AG5" s="37">
        <v>2250</v>
      </c>
      <c r="AH5" s="38">
        <f t="shared" si="2"/>
        <v>0.16231132075471696</v>
      </c>
      <c r="AI5" s="39" t="s">
        <v>67</v>
      </c>
      <c r="AJ5" s="40">
        <f t="shared" si="3"/>
        <v>0.38800000000000001</v>
      </c>
      <c r="AK5" s="38">
        <f t="shared" si="4"/>
        <v>1.2222</v>
      </c>
      <c r="AL5" s="38">
        <f t="shared" si="5"/>
        <v>4.5345113207547172</v>
      </c>
      <c r="AM5" s="41">
        <v>0</v>
      </c>
      <c r="AN5" s="38">
        <f t="shared" si="6"/>
        <v>0</v>
      </c>
      <c r="AO5" s="41">
        <v>0</v>
      </c>
      <c r="AP5" s="38">
        <f t="shared" si="7"/>
        <v>0</v>
      </c>
      <c r="AQ5" s="42">
        <v>0</v>
      </c>
      <c r="AR5" s="41">
        <v>0</v>
      </c>
      <c r="AS5" s="38">
        <f t="shared" si="8"/>
        <v>0</v>
      </c>
      <c r="AT5" s="38">
        <f t="shared" si="9"/>
        <v>0</v>
      </c>
      <c r="AU5" s="38">
        <f t="shared" si="10"/>
        <v>4.5345113207547172</v>
      </c>
      <c r="AV5" s="43">
        <f t="shared" si="11"/>
        <v>0.19743162464518285</v>
      </c>
      <c r="AW5" s="51">
        <v>5.65</v>
      </c>
      <c r="AX5" s="52">
        <v>12.99</v>
      </c>
      <c r="AY5" s="43">
        <f t="shared" si="12"/>
        <v>0.56505003849114699</v>
      </c>
      <c r="AZ5" s="53"/>
      <c r="BA5" s="62">
        <v>1800</v>
      </c>
      <c r="BB5" s="38">
        <f t="shared" si="13"/>
        <v>8162.1203773584912</v>
      </c>
      <c r="BC5" s="38">
        <f t="shared" si="14"/>
        <v>10170</v>
      </c>
      <c r="BD5" s="38">
        <f t="shared" si="15"/>
        <v>23382</v>
      </c>
      <c r="BE5" s="54">
        <v>6.88</v>
      </c>
      <c r="BF5" s="45"/>
      <c r="BG5" s="45"/>
      <c r="BH5" s="32" t="s">
        <v>68</v>
      </c>
      <c r="BI5" s="32" t="s">
        <v>69</v>
      </c>
      <c r="BJ5" s="55"/>
    </row>
  </sheetData>
  <sheetProtection insertRows="0" deleteRows="0" sort="0"/>
  <protectedRanges>
    <protectedRange sqref="V2:AF5 Q2:U3 BA2:BA5 P6:AW223 A2:J223 AK2:AV5 AH2:AH5 L2:N223 AX2:AY5 R4:U5 BE2:BE5" name="Range1"/>
    <protectedRange sqref="K2:K250" name="Range1_1"/>
    <protectedRange sqref="AZ2:AZ245" name="Range1_7"/>
    <protectedRange sqref="O2:O245" name="Range1_8"/>
    <protectedRange sqref="AJ2:AJ5" name="Range1_4_1"/>
    <protectedRange sqref="Q4:Q5" name="Range1_4"/>
    <protectedRange sqref="P2:P5" name="Range1_57_1_1_1_1_1_1_1"/>
  </protectedRanges>
  <phoneticPr fontId="3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2026-02-27T02:54:40Z</dcterms:created>
  <dcterms:modified xsi:type="dcterms:W3CDTF">2026-02-27T03:04:36Z</dcterms:modified>
</cp:coreProperties>
</file>