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6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1" i="6" l="1"/>
  <c r="BJ11" i="6"/>
  <c r="BI11" i="6"/>
  <c r="BG11" i="6"/>
  <c r="BC11" i="6"/>
  <c r="BA11" i="6"/>
  <c r="AU11" i="6"/>
  <c r="AR11" i="6"/>
  <c r="AO11" i="6"/>
  <c r="AM11" i="6"/>
  <c r="AK11" i="6"/>
  <c r="AI11" i="6"/>
  <c r="AH11" i="6"/>
  <c r="AC11" i="6"/>
  <c r="AE11" i="6" s="1"/>
  <c r="AA11" i="6"/>
  <c r="BK10" i="6"/>
  <c r="BJ10" i="6"/>
  <c r="BI10" i="6"/>
  <c r="BG10" i="6"/>
  <c r="BC10" i="6"/>
  <c r="BA10" i="6"/>
  <c r="AU10" i="6"/>
  <c r="AR10" i="6"/>
  <c r="AO10" i="6"/>
  <c r="AM10" i="6"/>
  <c r="AK10" i="6"/>
  <c r="AI10" i="6"/>
  <c r="AH10" i="6"/>
  <c r="AC10" i="6"/>
  <c r="AE10" i="6" s="1"/>
  <c r="AA10" i="6"/>
  <c r="BK9" i="6"/>
  <c r="BJ9" i="6"/>
  <c r="BI9" i="6"/>
  <c r="BG9" i="6"/>
  <c r="BC9" i="6"/>
  <c r="BA9" i="6"/>
  <c r="AU9" i="6"/>
  <c r="AR9" i="6"/>
  <c r="AO9" i="6"/>
  <c r="AM9" i="6"/>
  <c r="AK9" i="6"/>
  <c r="AI9" i="6"/>
  <c r="AH9" i="6"/>
  <c r="AC9" i="6"/>
  <c r="AE9" i="6" s="1"/>
  <c r="AA9" i="6"/>
  <c r="BK8" i="6"/>
  <c r="BJ8" i="6"/>
  <c r="BI8" i="6"/>
  <c r="BG8" i="6"/>
  <c r="BC8" i="6"/>
  <c r="BA8" i="6"/>
  <c r="AU8" i="6"/>
  <c r="AR8" i="6"/>
  <c r="AO8" i="6"/>
  <c r="AM8" i="6"/>
  <c r="AK8" i="6"/>
  <c r="AI8" i="6"/>
  <c r="AH8" i="6"/>
  <c r="AC8" i="6"/>
  <c r="AE8" i="6" s="1"/>
  <c r="AA8" i="6"/>
  <c r="BK7" i="6"/>
  <c r="BJ7" i="6"/>
  <c r="BI7" i="6"/>
  <c r="BG7" i="6"/>
  <c r="BC7" i="6"/>
  <c r="BA7" i="6"/>
  <c r="AU7" i="6"/>
  <c r="AR7" i="6"/>
  <c r="AO7" i="6"/>
  <c r="AM7" i="6"/>
  <c r="AK7" i="6"/>
  <c r="AI7" i="6"/>
  <c r="AH7" i="6"/>
  <c r="AC7" i="6"/>
  <c r="AE7" i="6" s="1"/>
  <c r="AA7" i="6"/>
  <c r="BK6" i="6"/>
  <c r="BJ6" i="6"/>
  <c r="BI6" i="6"/>
  <c r="BG6" i="6"/>
  <c r="BC6" i="6"/>
  <c r="BA6" i="6"/>
  <c r="AU6" i="6"/>
  <c r="AR6" i="6"/>
  <c r="AO6" i="6"/>
  <c r="AM6" i="6"/>
  <c r="AK6" i="6"/>
  <c r="AI6" i="6"/>
  <c r="AH6" i="6"/>
  <c r="AC6" i="6"/>
  <c r="AE6" i="6" s="1"/>
  <c r="AA6" i="6"/>
  <c r="BK5" i="6"/>
  <c r="BJ5" i="6"/>
  <c r="BI5" i="6"/>
  <c r="BG5" i="6"/>
  <c r="BC5" i="6"/>
  <c r="BA5" i="6"/>
  <c r="AU5" i="6"/>
  <c r="AR5" i="6"/>
  <c r="AO5" i="6"/>
  <c r="AM5" i="6"/>
  <c r="AK5" i="6"/>
  <c r="AI5" i="6"/>
  <c r="AH5" i="6"/>
  <c r="AC5" i="6"/>
  <c r="AE5" i="6" s="1"/>
  <c r="AA5" i="6"/>
  <c r="BK4" i="6"/>
  <c r="BJ4" i="6"/>
  <c r="BI4" i="6"/>
  <c r="BG4" i="6"/>
  <c r="BC4" i="6"/>
  <c r="BA4" i="6"/>
  <c r="AU4" i="6"/>
  <c r="AR4" i="6"/>
  <c r="AO4" i="6"/>
  <c r="AM4" i="6"/>
  <c r="AK4" i="6"/>
  <c r="AI4" i="6"/>
  <c r="AH4" i="6"/>
  <c r="AC4" i="6"/>
  <c r="AE4" i="6" s="1"/>
  <c r="AA4" i="6"/>
  <c r="BK3" i="6"/>
  <c r="BJ3" i="6"/>
  <c r="BI3" i="6"/>
  <c r="BG3" i="6"/>
  <c r="BC3" i="6"/>
  <c r="BA3" i="6"/>
  <c r="AU3" i="6"/>
  <c r="AR3" i="6"/>
  <c r="AO3" i="6"/>
  <c r="AM3" i="6"/>
  <c r="AK3" i="6"/>
  <c r="AI3" i="6"/>
  <c r="AH3" i="6"/>
  <c r="AC3" i="6"/>
  <c r="AE3" i="6" s="1"/>
  <c r="AA3" i="6"/>
  <c r="BA2" i="6"/>
  <c r="AK2" i="6"/>
  <c r="AA2" i="6"/>
  <c r="AH2" i="6"/>
  <c r="AC2" i="6"/>
  <c r="AE2" i="6" s="1"/>
  <c r="AV4" i="6" l="1"/>
  <c r="AV8" i="6"/>
  <c r="AV3" i="6"/>
  <c r="AV7" i="6"/>
  <c r="AW7" i="6" s="1"/>
  <c r="AV11" i="6"/>
  <c r="AV6" i="6"/>
  <c r="AW6" i="6" s="1"/>
  <c r="AV10" i="6"/>
  <c r="AW10" i="6" s="1"/>
  <c r="AW4" i="6"/>
  <c r="BF4" i="6" s="1"/>
  <c r="AV5" i="6"/>
  <c r="AV9" i="6"/>
  <c r="AW9" i="6" s="1"/>
  <c r="AW11" i="6"/>
  <c r="AW8" i="6"/>
  <c r="AW5" i="6"/>
  <c r="AW3" i="6"/>
  <c r="BI2" i="6"/>
  <c r="AI2" i="6"/>
  <c r="AX4" i="6" l="1"/>
  <c r="BF10" i="6"/>
  <c r="AX10" i="6"/>
  <c r="AX9" i="6"/>
  <c r="BF9" i="6"/>
  <c r="BF6" i="6"/>
  <c r="AX6" i="6"/>
  <c r="BF8" i="6"/>
  <c r="AX8" i="6"/>
  <c r="BF11" i="6"/>
  <c r="AX11" i="6"/>
  <c r="BF7" i="6"/>
  <c r="AX7" i="6"/>
  <c r="BF5" i="6"/>
  <c r="AX5" i="6"/>
  <c r="BF3" i="6"/>
  <c r="AX3" i="6"/>
  <c r="BC2" i="6"/>
  <c r="BK2" i="6"/>
  <c r="BJ2" i="6"/>
  <c r="BG2" i="6"/>
  <c r="AM2" i="6"/>
  <c r="AU2" i="6" l="1"/>
  <c r="AR2" i="6"/>
  <c r="AO2" i="6"/>
  <c r="AV2" i="6" l="1"/>
  <c r="AW2" i="6" l="1"/>
  <c r="AX2" i="6" s="1"/>
  <c r="BF2" i="6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C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F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G1" authorId="0" shapeId="0">
      <text>
        <r>
          <rPr>
            <sz val="11"/>
            <rFont val="Calibri"/>
            <family val="2"/>
          </rPr>
          <t>[JLA DI Price]*[Quantity]</t>
        </r>
      </text>
    </comment>
    <comment ref="BI1" authorId="0" shapeId="0">
      <text>
        <r>
          <rPr>
            <sz val="11"/>
            <rFont val="Calibri"/>
            <family val="2"/>
          </rPr>
          <t>[ELC]*[Quantity]</t>
        </r>
      </text>
    </comment>
    <comment ref="BJ1" authorId="0" shapeId="0">
      <text>
        <r>
          <rPr>
            <sz val="11"/>
            <rFont val="Calibri"/>
            <family val="2"/>
          </rPr>
          <t>[JLA DI Price]*[Quantity]*0.1</t>
        </r>
      </text>
    </comment>
    <comment ref="BK1" authorId="0" shapeId="0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<sst xmlns="http://schemas.openxmlformats.org/spreadsheetml/2006/main" count="193" uniqueCount="92">
  <si>
    <t>Brand</t>
  </si>
  <si>
    <t>Package Type</t>
  </si>
  <si>
    <t>Licensor</t>
  </si>
  <si>
    <t>Normal</t>
  </si>
  <si>
    <t>N Natori 5%</t>
  </si>
  <si>
    <t>N Natori</t>
  </si>
  <si>
    <t>Each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</si>
  <si>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</si>
  <si>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</si>
  <si>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</si>
  <si>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</si>
  <si>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</si>
  <si>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</si>
  <si>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</si>
  <si>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</si>
  <si>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</si>
  <si>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</si>
  <si>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</si>
  <si>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</si>
  <si>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</si>
  <si>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</si>
  <si>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</si>
  <si>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</si>
  <si>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</si>
  <si>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</si>
  <si>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</si>
  <si>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</si>
  <si>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</si>
  <si>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</si>
  <si>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</si>
  <si>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</si>
  <si>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</si>
  <si>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</si>
  <si>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</si>
  <si>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</si>
  <si>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</si>
  <si>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</si>
  <si>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</si>
  <si>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</si>
  <si>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</si>
  <si>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</si>
  <si>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Fabrication</t>
  </si>
  <si>
    <t>Customer Item#</t>
  </si>
  <si>
    <t>Load 2 $</t>
  </si>
  <si>
    <t>JLA DI Price</t>
  </si>
  <si>
    <t>Total Quantity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</si>
  <si>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</si>
  <si>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</si>
  <si>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</si>
  <si>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</si>
  <si>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</si>
  <si>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</si>
  <si>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</si>
  <si>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</si>
  <si>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</si>
  <si>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</si>
  <si>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</si>
  <si>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</si>
  <si>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Oversized Confetti Bath Sheet</t>
  </si>
  <si>
    <t>Oversized Confetti Bath Sheet with PDQ</t>
  </si>
  <si>
    <t>100% Cotton Loops
Pile: 1/09's LT;
 Ground: 2/20's</t>
  </si>
  <si>
    <t>100% Cotton Loops</t>
  </si>
  <si>
    <t>35"x70"
650gsm</t>
  </si>
  <si>
    <t>Royalty %</t>
  </si>
  <si>
    <t>RTV Allowance</t>
  </si>
  <si>
    <t>RTV Allowance %</t>
  </si>
  <si>
    <t>MD %</t>
  </si>
  <si>
    <t>MD $</t>
  </si>
  <si>
    <t>6302.60.0090</t>
  </si>
  <si>
    <r>
      <rPr>
        <b/>
        <sz val="10"/>
        <color rgb="FF0000FF"/>
        <rFont val="Arial"/>
        <family val="2"/>
      </rPr>
      <t xml:space="preserve">Royalty </t>
    </r>
    <r>
      <rPr>
        <b/>
        <sz val="10"/>
        <color indexed="12"/>
        <rFont val="Arial"/>
        <family val="2"/>
      </rPr>
      <t>Load 1 $</t>
    </r>
  </si>
  <si>
    <t>New Open Store %</t>
  </si>
  <si>
    <t>New Open Store $</t>
  </si>
  <si>
    <t>Marketing Fund</t>
  </si>
  <si>
    <t>JLA DI Price + MF</t>
  </si>
  <si>
    <t>White</t>
    <phoneticPr fontId="30" type="noConversion"/>
  </si>
  <si>
    <t>Dark Grey</t>
    <phoneticPr fontId="30" type="noConversion"/>
  </si>
  <si>
    <t>Lt Grey</t>
    <phoneticPr fontId="30" type="noConversion"/>
  </si>
  <si>
    <t>Linen</t>
    <phoneticPr fontId="30" type="noConversion"/>
  </si>
  <si>
    <t>Green</t>
    <phoneticPr fontId="30" type="noConversion"/>
  </si>
  <si>
    <t>100% Cotton Loops
Pile: 1/09's LT;
 Ground: 2/20's</t>
    <phoneticPr fontId="30" type="noConversion"/>
  </si>
  <si>
    <t>35"x70"(2)
650gsm</t>
    <phoneticPr fontId="30" type="noConversion"/>
  </si>
  <si>
    <t>Oversized Confetti Bath Sheet 2PK</t>
    <phoneticPr fontId="30" type="noConversion"/>
  </si>
  <si>
    <t>NA73-0426</t>
    <phoneticPr fontId="30" type="noConversion"/>
  </si>
  <si>
    <t>NA73-0427</t>
  </si>
  <si>
    <t>NA73-0428</t>
  </si>
  <si>
    <t>NA73-0429</t>
  </si>
  <si>
    <t>NA73-0430</t>
  </si>
  <si>
    <t>NA73-0431</t>
  </si>
  <si>
    <t>NA73-0432</t>
  </si>
  <si>
    <t>NA73-0433</t>
  </si>
  <si>
    <t>NA73-0434</t>
  </si>
  <si>
    <t>NA73-0435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</si>
</sst>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2" formatCode="0.0"/>
    <numFmt numFmtId="183" formatCode="_(* #,##0_);_(* \(#,##0\);_(* &quot;-&quot;??_);_(@_)"/>
    <numFmt numFmtId="184" formatCode="[$$-409]#,##0.00_);\([$$-409]#,##0.00\)"/>
    <numFmt numFmtId="185" formatCode="0.000"/>
    <numFmt numFmtId="187" formatCode="&quot;$&quot;#,##0.000"/>
  </numFmts>
  <fonts count="3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10"/>
      <color rgb="FF0000FF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7">
    <xf numFmtId="184" fontId="0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184" fontId="2" fillId="0" borderId="0"/>
    <xf numFmtId="184" fontId="5" fillId="0" borderId="0"/>
    <xf numFmtId="184" fontId="5" fillId="0" borderId="0"/>
    <xf numFmtId="184" fontId="5" fillId="0" borderId="0"/>
    <xf numFmtId="184" fontId="11" fillId="0" borderId="5" applyNumberFormat="0" applyFill="0" applyAlignment="0" applyProtection="0"/>
    <xf numFmtId="184" fontId="12" fillId="0" borderId="6" applyNumberFormat="0" applyFill="0" applyAlignment="0" applyProtection="0"/>
    <xf numFmtId="184" fontId="13" fillId="0" borderId="7" applyNumberFormat="0" applyFill="0" applyAlignment="0" applyProtection="0"/>
    <xf numFmtId="184" fontId="13" fillId="0" borderId="0" applyNumberFormat="0" applyFill="0" applyBorder="0" applyAlignment="0" applyProtection="0"/>
    <xf numFmtId="184" fontId="14" fillId="8" borderId="0" applyNumberFormat="0" applyBorder="0" applyAlignment="0" applyProtection="0"/>
    <xf numFmtId="184" fontId="15" fillId="9" borderId="0" applyNumberFormat="0" applyBorder="0" applyAlignment="0" applyProtection="0"/>
    <xf numFmtId="184" fontId="16" fillId="11" borderId="8" applyNumberFormat="0" applyAlignment="0" applyProtection="0"/>
    <xf numFmtId="184" fontId="17" fillId="12" borderId="9" applyNumberFormat="0" applyAlignment="0" applyProtection="0"/>
    <xf numFmtId="184" fontId="18" fillId="12" borderId="8" applyNumberFormat="0" applyAlignment="0" applyProtection="0"/>
    <xf numFmtId="184" fontId="19" fillId="0" borderId="10" applyNumberFormat="0" applyFill="0" applyAlignment="0" applyProtection="0"/>
    <xf numFmtId="184" fontId="20" fillId="13" borderId="11" applyNumberFormat="0" applyAlignment="0" applyProtection="0"/>
    <xf numFmtId="184" fontId="21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13" applyNumberFormat="0" applyFill="0" applyAlignment="0" applyProtection="0"/>
    <xf numFmtId="184" fontId="23" fillId="15" borderId="0" applyNumberFormat="0" applyBorder="0" applyAlignment="0" applyProtection="0"/>
    <xf numFmtId="184" fontId="1" fillId="16" borderId="0" applyNumberFormat="0" applyBorder="0" applyAlignment="0" applyProtection="0"/>
    <xf numFmtId="184" fontId="1" fillId="17" borderId="0" applyNumberFormat="0" applyBorder="0" applyAlignment="0" applyProtection="0"/>
    <xf numFmtId="184" fontId="23" fillId="19" borderId="0" applyNumberFormat="0" applyBorder="0" applyAlignment="0" applyProtection="0"/>
    <xf numFmtId="184" fontId="1" fillId="20" borderId="0" applyNumberFormat="0" applyBorder="0" applyAlignment="0" applyProtection="0"/>
    <xf numFmtId="184" fontId="1" fillId="21" borderId="0" applyNumberFormat="0" applyBorder="0" applyAlignment="0" applyProtection="0"/>
    <xf numFmtId="184" fontId="23" fillId="23" borderId="0" applyNumberFormat="0" applyBorder="0" applyAlignment="0" applyProtection="0"/>
    <xf numFmtId="184" fontId="1" fillId="24" borderId="0" applyNumberFormat="0" applyBorder="0" applyAlignment="0" applyProtection="0"/>
    <xf numFmtId="184" fontId="1" fillId="25" borderId="0" applyNumberFormat="0" applyBorder="0" applyAlignment="0" applyProtection="0"/>
    <xf numFmtId="184" fontId="23" fillId="27" borderId="0" applyNumberFormat="0" applyBorder="0" applyAlignment="0" applyProtection="0"/>
    <xf numFmtId="184" fontId="1" fillId="28" borderId="0" applyNumberFormat="0" applyBorder="0" applyAlignment="0" applyProtection="0"/>
    <xf numFmtId="184" fontId="1" fillId="29" borderId="0" applyNumberFormat="0" applyBorder="0" applyAlignment="0" applyProtection="0"/>
    <xf numFmtId="184" fontId="23" fillId="31" borderId="0" applyNumberFormat="0" applyBorder="0" applyAlignment="0" applyProtection="0"/>
    <xf numFmtId="184" fontId="1" fillId="32" borderId="0" applyNumberFormat="0" applyBorder="0" applyAlignment="0" applyProtection="0"/>
    <xf numFmtId="184" fontId="1" fillId="33" borderId="0" applyNumberFormat="0" applyBorder="0" applyAlignment="0" applyProtection="0"/>
    <xf numFmtId="184" fontId="23" fillId="35" borderId="0" applyNumberFormat="0" applyBorder="0" applyAlignment="0" applyProtection="0"/>
    <xf numFmtId="184" fontId="1" fillId="36" borderId="0" applyNumberFormat="0" applyBorder="0" applyAlignment="0" applyProtection="0"/>
    <xf numFmtId="184" fontId="1" fillId="37" borderId="0" applyNumberFormat="0" applyBorder="0" applyAlignment="0" applyProtection="0"/>
    <xf numFmtId="184" fontId="1" fillId="0" borderId="0">
      <alignment vertical="center"/>
    </xf>
    <xf numFmtId="184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24" fillId="0" borderId="0" applyNumberFormat="0" applyFill="0" applyBorder="0" applyAlignment="0" applyProtection="0"/>
    <xf numFmtId="184" fontId="25" fillId="10" borderId="0" applyNumberFormat="0" applyBorder="0" applyAlignment="0" applyProtection="0"/>
    <xf numFmtId="184" fontId="23" fillId="18" borderId="0" applyNumberFormat="0" applyBorder="0" applyAlignment="0" applyProtection="0"/>
    <xf numFmtId="184" fontId="23" fillId="22" borderId="0" applyNumberFormat="0" applyBorder="0" applyAlignment="0" applyProtection="0"/>
    <xf numFmtId="184" fontId="23" fillId="26" borderId="0" applyNumberFormat="0" applyBorder="0" applyAlignment="0" applyProtection="0"/>
    <xf numFmtId="184" fontId="23" fillId="30" borderId="0" applyNumberFormat="0" applyBorder="0" applyAlignment="0" applyProtection="0"/>
    <xf numFmtId="184" fontId="23" fillId="34" borderId="0" applyNumberFormat="0" applyBorder="0" applyAlignment="0" applyProtection="0"/>
    <xf numFmtId="184" fontId="23" fillId="38" borderId="0" applyNumberFormat="0" applyBorder="0" applyAlignment="0" applyProtection="0"/>
    <xf numFmtId="9" fontId="1" fillId="0" borderId="0" applyFont="0" applyFill="0" applyBorder="0" applyAlignment="0" applyProtection="0"/>
    <xf numFmtId="49" fontId="26" fillId="0" borderId="0" applyFont="0" applyFill="0" applyBorder="0" applyAlignment="0" applyProtection="0">
      <protection locked="0"/>
    </xf>
    <xf numFmtId="49" fontId="26" fillId="39" borderId="4">
      <protection locked="0"/>
    </xf>
    <xf numFmtId="184" fontId="27" fillId="0" borderId="0"/>
    <xf numFmtId="184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4" fontId="5" fillId="0" borderId="0"/>
    <xf numFmtId="184" fontId="1" fillId="0" borderId="0"/>
    <xf numFmtId="184" fontId="1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0" borderId="0"/>
    <xf numFmtId="184" fontId="1" fillId="16" borderId="0" applyNumberFormat="0" applyBorder="0" applyAlignment="0" applyProtection="0"/>
    <xf numFmtId="184" fontId="1" fillId="20" borderId="0" applyNumberFormat="0" applyBorder="0" applyAlignment="0" applyProtection="0"/>
    <xf numFmtId="184" fontId="1" fillId="24" borderId="0" applyNumberFormat="0" applyBorder="0" applyAlignment="0" applyProtection="0"/>
    <xf numFmtId="184" fontId="1" fillId="28" borderId="0" applyNumberFormat="0" applyBorder="0" applyAlignment="0" applyProtection="0"/>
    <xf numFmtId="184" fontId="1" fillId="25" borderId="0" applyNumberFormat="0" applyBorder="0" applyAlignment="0" applyProtection="0"/>
    <xf numFmtId="184" fontId="23" fillId="26" borderId="0" applyNumberFormat="0" applyBorder="0" applyAlignment="0" applyProtection="0"/>
    <xf numFmtId="184" fontId="23" fillId="30" borderId="0" applyNumberFormat="0" applyBorder="0" applyAlignment="0" applyProtection="0"/>
    <xf numFmtId="184" fontId="23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8" fillId="0" borderId="0" applyFont="0" applyFill="0" applyBorder="0" applyAlignment="0" applyProtection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1" fillId="0" borderId="0"/>
    <xf numFmtId="184" fontId="5" fillId="0" borderId="0"/>
    <xf numFmtId="184" fontId="28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28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184" fontId="29" fillId="0" borderId="0"/>
    <xf numFmtId="9" fontId="29" fillId="0" borderId="0" applyFont="0" applyFill="0" applyBorder="0" applyAlignment="0" applyProtection="0"/>
    <xf numFmtId="184" fontId="1" fillId="0" borderId="0">
      <alignment vertical="center"/>
    </xf>
    <xf numFmtId="184" fontId="1" fillId="0" borderId="0"/>
    <xf numFmtId="184" fontId="1" fillId="0" borderId="0">
      <alignment vertical="center"/>
    </xf>
    <xf numFmtId="177" fontId="1" fillId="0" borderId="0" applyFont="0" applyFill="0" applyBorder="0" applyAlignment="0" applyProtection="0"/>
    <xf numFmtId="184" fontId="28" fillId="0" borderId="0"/>
  </cellStyleXfs>
  <cellXfs count="64">
    <xf numFmtId="184" fontId="0" fillId="0" borderId="0" xfId="0"/>
    <xf numFmtId="184" fontId="0" fillId="0" borderId="0" xfId="0" applyAlignment="1">
      <alignment wrapText="1"/>
    </xf>
    <xf numFmtId="184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4" fontId="3" fillId="0" borderId="1" xfId="0" applyFont="1" applyBorder="1" applyAlignment="1">
      <alignment horizontal="center" wrapText="1"/>
    </xf>
    <xf numFmtId="184" fontId="3" fillId="4" borderId="1" xfId="0" applyFont="1" applyFill="1" applyBorder="1" applyAlignment="1">
      <alignment horizontal="center" wrapText="1"/>
    </xf>
    <xf numFmtId="184" fontId="8" fillId="4" borderId="1" xfId="0" applyFont="1" applyFill="1" applyBorder="1" applyAlignment="1">
      <alignment horizontal="center" wrapText="1"/>
    </xf>
    <xf numFmtId="184" fontId="8" fillId="5" borderId="1" xfId="0" applyFont="1" applyFill="1" applyBorder="1" applyAlignment="1">
      <alignment horizontal="center" wrapText="1"/>
    </xf>
    <xf numFmtId="184" fontId="3" fillId="5" borderId="1" xfId="0" applyFont="1" applyFill="1" applyBorder="1" applyAlignment="1">
      <alignment horizontal="center" wrapText="1"/>
    </xf>
    <xf numFmtId="184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184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82" fontId="3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184" fontId="3" fillId="0" borderId="1" xfId="0" applyFont="1" applyBorder="1" applyAlignment="1">
      <alignment wrapText="1"/>
    </xf>
    <xf numFmtId="185" fontId="9" fillId="0" borderId="1" xfId="1" applyNumberFormat="1" applyFont="1" applyBorder="1" applyAlignment="1">
      <alignment wrapText="1"/>
    </xf>
    <xf numFmtId="185" fontId="0" fillId="0" borderId="0" xfId="0" applyNumberFormat="1" applyAlignment="1">
      <alignment wrapText="1"/>
    </xf>
    <xf numFmtId="184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1" fontId="31" fillId="0" borderId="1" xfId="136" applyNumberFormat="1" applyFont="1" applyBorder="1" applyAlignment="1">
      <alignment horizontal="center" vertical="center"/>
    </xf>
    <xf numFmtId="184" fontId="0" fillId="0" borderId="1" xfId="0" applyBorder="1" applyAlignment="1">
      <alignment horizontal="center" vertical="center"/>
    </xf>
    <xf numFmtId="184" fontId="0" fillId="0" borderId="3" xfId="0" applyBorder="1" applyAlignment="1">
      <alignment horizontal="center" vertical="center"/>
    </xf>
    <xf numFmtId="184" fontId="0" fillId="0" borderId="1" xfId="0" applyBorder="1" applyAlignment="1">
      <alignment vertical="center"/>
    </xf>
    <xf numFmtId="184" fontId="4" fillId="0" borderId="1" xfId="0" applyFont="1" applyBorder="1" applyAlignment="1">
      <alignment vertical="center"/>
    </xf>
    <xf numFmtId="184" fontId="4" fillId="0" borderId="1" xfId="0" applyFont="1" applyBorder="1" applyAlignment="1">
      <alignment vertical="center" wrapText="1"/>
    </xf>
    <xf numFmtId="184" fontId="4" fillId="0" borderId="1" xfId="0" applyNumberFormat="1" applyFont="1" applyBorder="1" applyAlignment="1">
      <alignment vertical="center" wrapText="1"/>
    </xf>
    <xf numFmtId="184" fontId="4" fillId="0" borderId="1" xfId="0" applyFont="1" applyBorder="1" applyAlignment="1">
      <alignment horizontal="center" vertical="center"/>
    </xf>
    <xf numFmtId="184" fontId="0" fillId="0" borderId="1" xfId="0" applyBorder="1" applyAlignment="1">
      <alignment vertical="center" wrapText="1"/>
    </xf>
    <xf numFmtId="184" fontId="0" fillId="0" borderId="2" xfId="0" applyBorder="1" applyAlignment="1">
      <alignment vertical="center"/>
    </xf>
    <xf numFmtId="178" fontId="0" fillId="0" borderId="2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85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8" fontId="0" fillId="2" borderId="1" xfId="0" applyNumberFormat="1" applyFill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187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183" fontId="0" fillId="0" borderId="1" xfId="0" applyNumberFormat="1" applyBorder="1" applyAlignment="1">
      <alignment vertical="center"/>
    </xf>
    <xf numFmtId="178" fontId="5" fillId="0" borderId="1" xfId="10" applyNumberFormat="1" applyBorder="1" applyAlignment="1">
      <alignment vertical="center" wrapText="1"/>
    </xf>
    <xf numFmtId="184" fontId="0" fillId="0" borderId="0" xfId="0" applyAlignment="1">
      <alignment vertical="center"/>
    </xf>
    <xf numFmtId="184" fontId="4" fillId="0" borderId="1" xfId="0" quotePrefix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</cellXfs>
  <cellStyles count="137">
    <cellStyle name="_ET_STYLE_NoName_00_" xfId="8"/>
    <cellStyle name="20% - Accent1 2" xfId="73"/>
    <cellStyle name="20% - Accent2 2" xfId="74"/>
    <cellStyle name="20% - Accent3 2" xfId="75"/>
    <cellStyle name="20% - Accent4 2" xfId="76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/>
    <cellStyle name="60% - Accent2 2" xfId="50"/>
    <cellStyle name="60% - Accent3 2" xfId="78"/>
    <cellStyle name="60% - Accent3 3" xfId="51"/>
    <cellStyle name="60% - Accent4 2" xfId="79"/>
    <cellStyle name="60% - Accent4 3" xfId="52"/>
    <cellStyle name="60% - Accent5 2" xfId="53"/>
    <cellStyle name="60% - Accent6 2" xfId="80"/>
    <cellStyle name="60% - Accent6 3" xfId="54"/>
    <cellStyle name="Comma 2" xfId="61"/>
    <cellStyle name="Comma 2 2" xfId="81"/>
    <cellStyle name="Comma 3" xfId="62"/>
    <cellStyle name="Comma 3 2" xfId="82"/>
    <cellStyle name="Comma 4" xfId="63"/>
    <cellStyle name="Comma 5" xfId="6"/>
    <cellStyle name="Comma 5 2" xfId="84"/>
    <cellStyle name="Comma 5 3" xfId="83"/>
    <cellStyle name="Comma 5 4" xfId="60"/>
    <cellStyle name="Comma 6" xfId="135"/>
    <cellStyle name="Currency 2" xfId="65"/>
    <cellStyle name="Currency 2 2" xfId="85"/>
    <cellStyle name="Currency 2 2 2" xfId="86"/>
    <cellStyle name="Currency 2 3" xfId="87"/>
    <cellStyle name="Currency 2 4" xfId="88"/>
    <cellStyle name="Currency 2 5" xfId="89"/>
    <cellStyle name="Currency 3" xfId="66"/>
    <cellStyle name="Currency 3 2" xfId="90"/>
    <cellStyle name="Currency 4" xfId="64"/>
    <cellStyle name="Currency 4 2" xfId="92"/>
    <cellStyle name="Currency 4 3" xfId="93"/>
    <cellStyle name="Currency 4 4" xfId="91"/>
    <cellStyle name="Currency 5" xfId="94"/>
    <cellStyle name="Currency 5 2" xfId="95"/>
    <cellStyle name="Currency 6" xfId="96"/>
    <cellStyle name="Currency 6 2" xfId="97"/>
    <cellStyle name="Currency 6 3" xfId="98"/>
    <cellStyle name="Currency 7" xfId="99"/>
    <cellStyle name="Currency 8" xfId="45"/>
    <cellStyle name="Neutral 2" xfId="48"/>
    <cellStyle name="Normal 10" xfId="130"/>
    <cellStyle name="Normal 2" xfId="4"/>
    <cellStyle name="Normal 2 18 2" xfId="1"/>
    <cellStyle name="Normal 2 2" xfId="67"/>
    <cellStyle name="Normal 2 2 15" xfId="7"/>
    <cellStyle name="Normal 2 2 2" xfId="100"/>
    <cellStyle name="Normal 2 2 2 2" xfId="101"/>
    <cellStyle name="Normal 2 2 3" xfId="102"/>
    <cellStyle name="Normal 2 2 4" xfId="103"/>
    <cellStyle name="Normal 2 3" xfId="104"/>
    <cellStyle name="Normal 2 3 2" xfId="105"/>
    <cellStyle name="Normal 2 3 3" xfId="106"/>
    <cellStyle name="Normal 2 4" xfId="58"/>
    <cellStyle name="Normal 22" xfId="43"/>
    <cellStyle name="Normal 22 2" xfId="133"/>
    <cellStyle name="Normal 25" xfId="132"/>
    <cellStyle name="Normal 25 2" xfId="44"/>
    <cellStyle name="Normal 27" xfId="134"/>
    <cellStyle name="Normal 3" xfId="68"/>
    <cellStyle name="Normal 3 2" xfId="107"/>
    <cellStyle name="Normal 3 2 2" xfId="108"/>
    <cellStyle name="Normal 3 3" xfId="109"/>
    <cellStyle name="Normal 3 4" xfId="110"/>
    <cellStyle name="Normal 4" xfId="59"/>
    <cellStyle name="Normal 4 2" xfId="112"/>
    <cellStyle name="Normal 4 3" xfId="111"/>
    <cellStyle name="Normal 5" xfId="113"/>
    <cellStyle name="Normal 5 2" xfId="114"/>
    <cellStyle name="Normal 5 2 2" xfId="115"/>
    <cellStyle name="Normal 6" xfId="116"/>
    <cellStyle name="Normal 6 2" xfId="117"/>
    <cellStyle name="Normal 6 2 2" xfId="118"/>
    <cellStyle name="Normal 6 3" xfId="119"/>
    <cellStyle name="Normal 6 4" xfId="120"/>
    <cellStyle name="Normal 7" xfId="72"/>
    <cellStyle name="Normal 8" xfId="121"/>
    <cellStyle name="Normal 9" xfId="122"/>
    <cellStyle name="Normal_JCP Softspun sheet quote 100401" xfId="10"/>
    <cellStyle name="Normal_Towels carton pack and freight working" xfId="136"/>
    <cellStyle name="Note 2" xfId="69"/>
    <cellStyle name="Note 2 2" xfId="123"/>
    <cellStyle name="Percent 2" xfId="5"/>
    <cellStyle name="Percent 2 2" xfId="125"/>
    <cellStyle name="Percent 2 3" xfId="124"/>
    <cellStyle name="Percent 2 4" xfId="55"/>
    <cellStyle name="Percent 3" xfId="71"/>
    <cellStyle name="Percent 4" xfId="70"/>
    <cellStyle name="Percent 4 2" xfId="127"/>
    <cellStyle name="Percent 4 3" xfId="126"/>
    <cellStyle name="Percent 5" xfId="128"/>
    <cellStyle name="Percent 6" xfId="129"/>
    <cellStyle name="Percent 7" xfId="131"/>
    <cellStyle name="Percent 8" xfId="46"/>
    <cellStyle name="Style 1" xfId="3"/>
    <cellStyle name="Style 1 2" xfId="56"/>
    <cellStyle name="Style 2" xfId="57"/>
    <cellStyle name="Title 2" xfId="47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/>
    <cellStyle name="样式 1 2" xfId="2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1"/>
  <sheetViews>
    <sheetView tabSelected="1" topLeftCell="AL1" zoomScale="99" zoomScaleNormal="99" workbookViewId="0">
      <selection activeCell="AY2" sqref="AY2:AY11"/>
    </sheetView>
  </sheetViews>
  <sheetFormatPr defaultColWidth="9.28515625" defaultRowHeight="15"/>
  <cols>
    <col min="1" max="1" width="10.28515625" style="2" customWidth="1"/>
    <col min="2" max="2" width="19.28515625" style="1" customWidth="1"/>
    <col min="3" max="3" width="8.42578125" style="1" customWidth="1"/>
    <col min="4" max="4" width="19.7109375" style="1" bestFit="1" customWidth="1"/>
    <col min="5" max="5" width="14.7109375" style="1" customWidth="1"/>
    <col min="6" max="6" width="12.42578125" style="1" bestFit="1" customWidth="1"/>
    <col min="7" max="7" width="9.28515625" style="1" customWidth="1"/>
    <col min="8" max="8" width="19.5703125" style="1" customWidth="1"/>
    <col min="9" max="9" width="20.42578125" style="1" customWidth="1"/>
    <col min="10" max="10" width="32.42578125" style="1" customWidth="1"/>
    <col min="11" max="11" width="12.140625" style="32" bestFit="1" customWidth="1"/>
    <col min="12" max="12" width="22.42578125" style="1" customWidth="1"/>
    <col min="13" max="13" width="24.85546875" style="1" customWidth="1"/>
    <col min="14" max="14" width="11.42578125" style="1" customWidth="1"/>
    <col min="15" max="15" width="11" style="1" customWidth="1"/>
    <col min="16" max="17" width="15.7109375" style="1" customWidth="1"/>
    <col min="18" max="19" width="8.7109375" style="1" customWidth="1"/>
    <col min="20" max="20" width="8.5703125" style="3" customWidth="1"/>
    <col min="21" max="21" width="9.28515625" style="1" customWidth="1"/>
    <col min="22" max="22" width="8.28515625" style="28" customWidth="1"/>
    <col min="23" max="23" width="8.7109375" style="28" customWidth="1"/>
    <col min="24" max="24" width="7.28515625" style="28" customWidth="1"/>
    <col min="25" max="25" width="9" style="4" customWidth="1"/>
    <col min="26" max="26" width="6.28515625" style="5" customWidth="1"/>
    <col min="27" max="27" width="10" style="31" customWidth="1"/>
    <col min="28" max="28" width="10" style="4" customWidth="1"/>
    <col min="29" max="29" width="9.7109375" style="5" customWidth="1"/>
    <col min="30" max="30" width="12.28515625" style="1" customWidth="1"/>
    <col min="31" max="31" width="8.85546875" style="3" customWidth="1"/>
    <col min="32" max="32" width="7.7109375" style="1" customWidth="1"/>
    <col min="33" max="33" width="8.42578125" style="6" customWidth="1"/>
    <col min="34" max="34" width="9" style="3" customWidth="1"/>
    <col min="35" max="35" width="8.28515625" style="3" customWidth="1"/>
    <col min="36" max="36" width="12.42578125" style="6" customWidth="1"/>
    <col min="37" max="37" width="9.28515625" style="3" customWidth="1"/>
    <col min="38" max="38" width="8.140625" style="6" customWidth="1"/>
    <col min="39" max="39" width="9.28515625" style="3" customWidth="1"/>
    <col min="40" max="40" width="8.140625" style="6" customWidth="1"/>
    <col min="41" max="41" width="9.28515625" style="3" customWidth="1"/>
    <col min="42" max="42" width="7" style="3" customWidth="1"/>
    <col min="43" max="43" width="10.42578125" style="6" customWidth="1"/>
    <col min="44" max="44" width="8.7109375" style="3" customWidth="1"/>
    <col min="45" max="45" width="7.5703125" style="3" customWidth="1"/>
    <col min="46" max="46" width="9.28515625" style="6" customWidth="1"/>
    <col min="47" max="47" width="8.28515625" style="3" customWidth="1"/>
    <col min="48" max="48" width="7.7109375" style="3" customWidth="1"/>
    <col min="49" max="49" width="9.7109375" style="3" customWidth="1"/>
    <col min="50" max="50" width="10.42578125" style="3" customWidth="1"/>
    <col min="51" max="53" width="9.7109375" style="3" customWidth="1"/>
    <col min="54" max="54" width="9.28515625" style="1" customWidth="1"/>
    <col min="55" max="55" width="9.28515625" style="1"/>
    <col min="56" max="56" width="10.28515625" style="3" customWidth="1"/>
    <col min="57" max="57" width="13.28515625" style="1" customWidth="1"/>
    <col min="58" max="58" width="11.85546875" style="3" customWidth="1"/>
    <col min="59" max="59" width="11.42578125" style="3" customWidth="1"/>
    <col min="60" max="60" width="9.28515625" style="1"/>
    <col min="61" max="61" width="11.85546875" style="3" customWidth="1"/>
    <col min="62" max="62" width="11.42578125" style="3" customWidth="1"/>
    <col min="63" max="63" width="14.140625" style="3" customWidth="1"/>
    <col min="64" max="16384" width="9.28515625" style="1"/>
  </cols>
  <sheetData>
    <row r="1" spans="1:63" ht="67.900000000000006" customHeight="1">
      <c r="A1" s="7" t="s">
        <v>7</v>
      </c>
      <c r="B1" s="7" t="s">
        <v>8</v>
      </c>
      <c r="C1" s="8" t="s">
        <v>9</v>
      </c>
      <c r="D1" s="9" t="s">
        <v>0</v>
      </c>
      <c r="E1" s="9" t="s">
        <v>2</v>
      </c>
      <c r="F1" s="10" t="s">
        <v>10</v>
      </c>
      <c r="G1" s="8" t="s">
        <v>11</v>
      </c>
      <c r="H1" s="11" t="s">
        <v>12</v>
      </c>
      <c r="I1" s="12" t="s">
        <v>13</v>
      </c>
      <c r="J1" s="11" t="s">
        <v>41</v>
      </c>
      <c r="K1" s="12" t="s">
        <v>54</v>
      </c>
      <c r="L1" s="11" t="s">
        <v>14</v>
      </c>
      <c r="M1" s="11" t="s">
        <v>15</v>
      </c>
      <c r="N1" s="8" t="s">
        <v>42</v>
      </c>
      <c r="O1" s="8" t="s">
        <v>55</v>
      </c>
      <c r="P1" s="8" t="s">
        <v>16</v>
      </c>
      <c r="Q1" s="8" t="s">
        <v>17</v>
      </c>
      <c r="R1" s="12" t="s">
        <v>18</v>
      </c>
      <c r="S1" s="8" t="s">
        <v>57</v>
      </c>
      <c r="T1" s="13" t="s">
        <v>19</v>
      </c>
      <c r="U1" s="14" t="s">
        <v>1</v>
      </c>
      <c r="V1" s="27" t="s">
        <v>20</v>
      </c>
      <c r="W1" s="27" t="s">
        <v>21</v>
      </c>
      <c r="X1" s="27" t="s">
        <v>22</v>
      </c>
      <c r="Y1" s="15" t="s">
        <v>23</v>
      </c>
      <c r="Z1" s="16" t="s">
        <v>24</v>
      </c>
      <c r="AA1" s="30" t="s">
        <v>25</v>
      </c>
      <c r="AB1" s="26" t="s">
        <v>39</v>
      </c>
      <c r="AC1" s="17" t="s">
        <v>53</v>
      </c>
      <c r="AD1" s="7" t="s">
        <v>26</v>
      </c>
      <c r="AE1" s="18" t="s">
        <v>27</v>
      </c>
      <c r="AF1" s="7" t="s">
        <v>28</v>
      </c>
      <c r="AG1" s="19" t="s">
        <v>29</v>
      </c>
      <c r="AH1" s="20" t="s">
        <v>30</v>
      </c>
      <c r="AI1" s="18" t="s">
        <v>31</v>
      </c>
      <c r="AJ1" s="19" t="s">
        <v>32</v>
      </c>
      <c r="AK1" s="18" t="s">
        <v>33</v>
      </c>
      <c r="AL1" s="19" t="s">
        <v>66</v>
      </c>
      <c r="AM1" s="18" t="s">
        <v>67</v>
      </c>
      <c r="AN1" s="19" t="s">
        <v>70</v>
      </c>
      <c r="AO1" s="18" t="s">
        <v>71</v>
      </c>
      <c r="AP1" s="21" t="s">
        <v>34</v>
      </c>
      <c r="AQ1" s="19" t="s">
        <v>63</v>
      </c>
      <c r="AR1" s="18" t="s">
        <v>69</v>
      </c>
      <c r="AS1" s="21" t="s">
        <v>64</v>
      </c>
      <c r="AT1" s="19" t="s">
        <v>65</v>
      </c>
      <c r="AU1" s="18" t="s">
        <v>43</v>
      </c>
      <c r="AV1" s="18" t="s">
        <v>35</v>
      </c>
      <c r="AW1" s="22" t="s">
        <v>36</v>
      </c>
      <c r="AX1" s="23" t="s">
        <v>37</v>
      </c>
      <c r="AY1" s="24" t="s">
        <v>44</v>
      </c>
      <c r="AZ1" s="24" t="s">
        <v>72</v>
      </c>
      <c r="BA1" s="24" t="s">
        <v>73</v>
      </c>
      <c r="BB1" s="25" t="s">
        <v>38</v>
      </c>
      <c r="BC1" s="23" t="s">
        <v>52</v>
      </c>
      <c r="BD1" s="33" t="s">
        <v>56</v>
      </c>
      <c r="BE1" s="7" t="s">
        <v>45</v>
      </c>
      <c r="BF1" s="18" t="s">
        <v>47</v>
      </c>
      <c r="BG1" s="18" t="s">
        <v>48</v>
      </c>
      <c r="BH1" s="29" t="s">
        <v>46</v>
      </c>
      <c r="BI1" s="18" t="s">
        <v>49</v>
      </c>
      <c r="BJ1" s="18" t="s">
        <v>50</v>
      </c>
      <c r="BK1" s="18" t="s">
        <v>51</v>
      </c>
    </row>
    <row r="2" spans="1:63" s="61" customFormat="1" ht="59.25" customHeight="1">
      <c r="A2" s="35">
        <v>1</v>
      </c>
      <c r="B2" s="36"/>
      <c r="C2" s="37"/>
      <c r="D2" s="37" t="s">
        <v>5</v>
      </c>
      <c r="E2" s="37" t="s">
        <v>4</v>
      </c>
      <c r="F2" s="37" t="s">
        <v>40</v>
      </c>
      <c r="G2" s="38"/>
      <c r="H2" s="39" t="s">
        <v>59</v>
      </c>
      <c r="I2" s="39" t="s">
        <v>58</v>
      </c>
      <c r="J2" s="40" t="s">
        <v>60</v>
      </c>
      <c r="K2" s="40" t="s">
        <v>61</v>
      </c>
      <c r="L2" s="40" t="s">
        <v>62</v>
      </c>
      <c r="M2" s="38" t="s">
        <v>74</v>
      </c>
      <c r="N2" s="41"/>
      <c r="O2" s="42"/>
      <c r="P2" s="39" t="s">
        <v>82</v>
      </c>
      <c r="Q2" s="62"/>
      <c r="R2" s="37" t="s">
        <v>6</v>
      </c>
      <c r="S2" s="43"/>
      <c r="T2" s="44">
        <v>4.63</v>
      </c>
      <c r="U2" s="37" t="s">
        <v>3</v>
      </c>
      <c r="V2" s="34">
        <v>59</v>
      </c>
      <c r="W2" s="34">
        <v>47</v>
      </c>
      <c r="X2" s="34">
        <v>41</v>
      </c>
      <c r="Y2" s="45"/>
      <c r="Z2" s="46">
        <v>12</v>
      </c>
      <c r="AA2" s="47">
        <f t="shared" ref="AA2:AA11" si="0">V2*W2*X2/100/100/100</f>
        <v>0.114</v>
      </c>
      <c r="AB2" s="45">
        <v>42</v>
      </c>
      <c r="AC2" s="48">
        <f t="shared" ref="AC2:AC11" si="1">12*Z2*AB2</f>
        <v>6048</v>
      </c>
      <c r="AD2" s="49">
        <v>5400</v>
      </c>
      <c r="AE2" s="50">
        <f t="shared" ref="AE2:AE11" si="2">AD2/AC2</f>
        <v>0.89</v>
      </c>
      <c r="AF2" s="51" t="s">
        <v>68</v>
      </c>
      <c r="AG2" s="52">
        <v>0.17</v>
      </c>
      <c r="AH2" s="50">
        <f t="shared" ref="AH2:AH11" si="3">AG2*AY2*(1-$AT$2)</f>
        <v>1.19</v>
      </c>
      <c r="AI2" s="50">
        <f t="shared" ref="AI2:AI11" si="4">IF(ISERROR(T2),"",T2)</f>
        <v>4.63</v>
      </c>
      <c r="AJ2" s="53">
        <v>0.02</v>
      </c>
      <c r="AK2" s="50">
        <f t="shared" ref="AK2:AK11" si="5">AY2*(1-$AT$2)*AJ$2</f>
        <v>0.14000000000000001</v>
      </c>
      <c r="AL2" s="53">
        <v>0.05</v>
      </c>
      <c r="AM2" s="50">
        <f t="shared" ref="AM2" si="6">IF(ISERROR(AY2*AL2),"",AY2*AL2)</f>
        <v>0.39</v>
      </c>
      <c r="AN2" s="53">
        <v>1.9900000000000001E-2</v>
      </c>
      <c r="AO2" s="50">
        <f t="shared" ref="AO2" si="7">IF(ISERROR(AY2*AN2),"",AY2*AN2)</f>
        <v>0.15</v>
      </c>
      <c r="AP2" s="54">
        <v>0</v>
      </c>
      <c r="AQ2" s="53">
        <v>0.05</v>
      </c>
      <c r="AR2" s="50">
        <f t="shared" ref="AR2" si="8">IF(ISERROR(AY2*AQ2),"",AY2*AQ2)</f>
        <v>0.39</v>
      </c>
      <c r="AS2" s="54">
        <v>0</v>
      </c>
      <c r="AT2" s="53">
        <v>0.1</v>
      </c>
      <c r="AU2" s="50">
        <f t="shared" ref="AU2" si="9">IF(ISERROR(AY2*AT2),"",AY2*AT2)</f>
        <v>0.78</v>
      </c>
      <c r="AV2" s="50">
        <f t="shared" ref="AV2" si="10">IF(ISERROR(AK2+AM2+AO2+AR2+AU2),"",AK2+AM2+AO2+AR2+AU2)</f>
        <v>1.85</v>
      </c>
      <c r="AW2" s="50">
        <f t="shared" ref="AW2" si="11">IF(ISERROR(AI2+AV2),"",AI2+AV2)</f>
        <v>6.48</v>
      </c>
      <c r="AX2" s="55">
        <f t="shared" ref="AX2" si="12">IF(ISERROR((AY2-AW2)/AY2),"",(AY2-AW2)/AY2)</f>
        <v>0.16389999999999999</v>
      </c>
      <c r="AY2" s="63">
        <v>7.75</v>
      </c>
      <c r="AZ2" s="56">
        <v>1.25</v>
      </c>
      <c r="BA2" s="56">
        <f t="shared" ref="BA2:BA11" si="13">AY2+AZ2</f>
        <v>9</v>
      </c>
      <c r="BB2" s="57">
        <v>19.989999999999998</v>
      </c>
      <c r="BC2" s="55">
        <f t="shared" ref="BC2" si="14">IF(ISERROR((BB2-BH2)/BB2),"",(BB2-BH2)/BB2)</f>
        <v>0.24510000000000001</v>
      </c>
      <c r="BD2" s="58"/>
      <c r="BE2" s="59">
        <v>65000</v>
      </c>
      <c r="BF2" s="50">
        <f t="shared" ref="BF2" si="15">IF(ISERROR(AW2*BE2),"",AW2*BE2)</f>
        <v>421200</v>
      </c>
      <c r="BG2" s="50">
        <f t="shared" ref="BG2" si="16">IF(ISERROR(AY2*BE2),"",AY2*BE2)</f>
        <v>503750</v>
      </c>
      <c r="BH2" s="60">
        <v>15.09</v>
      </c>
      <c r="BI2" s="50">
        <f t="shared" ref="BI2:BI11" si="17">IF(ISERROR(BE2*BH2),"",BE2*BH2)</f>
        <v>980850</v>
      </c>
      <c r="BJ2" s="50">
        <f t="shared" ref="BJ2" si="18">IF(ISERROR(AY2*BE2*0.1),"",AY2*BE2*0.1)</f>
        <v>50375</v>
      </c>
      <c r="BK2" s="50">
        <f t="shared" ref="BK2" si="19">IF(ISERROR(BB2*BE2),"",BB2*BE2)</f>
        <v>1299350</v>
      </c>
    </row>
    <row r="3" spans="1:63" s="61" customFormat="1" ht="59.25" customHeight="1">
      <c r="A3" s="35">
        <v>2</v>
      </c>
      <c r="B3" s="36"/>
      <c r="C3" s="37"/>
      <c r="D3" s="37" t="s">
        <v>5</v>
      </c>
      <c r="E3" s="37" t="s">
        <v>4</v>
      </c>
      <c r="F3" s="37" t="s">
        <v>40</v>
      </c>
      <c r="G3" s="38"/>
      <c r="H3" s="39" t="s">
        <v>59</v>
      </c>
      <c r="I3" s="39" t="s">
        <v>58</v>
      </c>
      <c r="J3" s="40" t="s">
        <v>60</v>
      </c>
      <c r="K3" s="40" t="s">
        <v>61</v>
      </c>
      <c r="L3" s="40" t="s">
        <v>62</v>
      </c>
      <c r="M3" s="38" t="s">
        <v>75</v>
      </c>
      <c r="N3" s="41"/>
      <c r="O3" s="42"/>
      <c r="P3" s="39" t="s">
        <v>83</v>
      </c>
      <c r="Q3" s="62"/>
      <c r="R3" s="37" t="s">
        <v>6</v>
      </c>
      <c r="S3" s="43"/>
      <c r="T3" s="44">
        <v>4.63</v>
      </c>
      <c r="U3" s="37" t="s">
        <v>3</v>
      </c>
      <c r="V3" s="34">
        <v>59</v>
      </c>
      <c r="W3" s="34">
        <v>47</v>
      </c>
      <c r="X3" s="34">
        <v>41</v>
      </c>
      <c r="Y3" s="45"/>
      <c r="Z3" s="46">
        <v>12</v>
      </c>
      <c r="AA3" s="47">
        <f t="shared" si="0"/>
        <v>0.114</v>
      </c>
      <c r="AB3" s="45">
        <v>42</v>
      </c>
      <c r="AC3" s="48">
        <f t="shared" si="1"/>
        <v>6048</v>
      </c>
      <c r="AD3" s="49">
        <v>5400</v>
      </c>
      <c r="AE3" s="50">
        <f t="shared" si="2"/>
        <v>0.89</v>
      </c>
      <c r="AF3" s="51" t="s">
        <v>68</v>
      </c>
      <c r="AG3" s="52">
        <v>0.17</v>
      </c>
      <c r="AH3" s="50">
        <f t="shared" si="3"/>
        <v>1.19</v>
      </c>
      <c r="AI3" s="50">
        <f t="shared" si="4"/>
        <v>4.63</v>
      </c>
      <c r="AJ3" s="53">
        <v>0.02</v>
      </c>
      <c r="AK3" s="50">
        <f t="shared" si="5"/>
        <v>0.14000000000000001</v>
      </c>
      <c r="AL3" s="53">
        <v>0.05</v>
      </c>
      <c r="AM3" s="50">
        <f t="shared" ref="AM3:AM5" si="20">IF(ISERROR(AY3*AL3),"",AY3*AL3)</f>
        <v>0.39</v>
      </c>
      <c r="AN3" s="53">
        <v>1.9900000000000001E-2</v>
      </c>
      <c r="AO3" s="50">
        <f t="shared" ref="AO3:AO5" si="21">IF(ISERROR(AY3*AN3),"",AY3*AN3)</f>
        <v>0.15</v>
      </c>
      <c r="AP3" s="54">
        <v>0</v>
      </c>
      <c r="AQ3" s="53">
        <v>0.05</v>
      </c>
      <c r="AR3" s="50">
        <f t="shared" ref="AR3:AR5" si="22">IF(ISERROR(AY3*AQ3),"",AY3*AQ3)</f>
        <v>0.39</v>
      </c>
      <c r="AS3" s="54">
        <v>0</v>
      </c>
      <c r="AT3" s="53">
        <v>0.1</v>
      </c>
      <c r="AU3" s="50">
        <f t="shared" ref="AU3:AU5" si="23">IF(ISERROR(AY3*AT3),"",AY3*AT3)</f>
        <v>0.78</v>
      </c>
      <c r="AV3" s="50">
        <f t="shared" ref="AV3:AV5" si="24">IF(ISERROR(AK3+AM3+AO3+AR3+AU3),"",AK3+AM3+AO3+AR3+AU3)</f>
        <v>1.85</v>
      </c>
      <c r="AW3" s="50">
        <f t="shared" ref="AW3:AW5" si="25">IF(ISERROR(AI3+AV3),"",AI3+AV3)</f>
        <v>6.48</v>
      </c>
      <c r="AX3" s="55">
        <f t="shared" ref="AX3:AX5" si="26">IF(ISERROR((AY3-AW3)/AY3),"",(AY3-AW3)/AY3)</f>
        <v>0.16389999999999999</v>
      </c>
      <c r="AY3" s="63">
        <v>7.75</v>
      </c>
      <c r="AZ3" s="56">
        <v>1.25</v>
      </c>
      <c r="BA3" s="56">
        <f t="shared" si="13"/>
        <v>9</v>
      </c>
      <c r="BB3" s="57">
        <v>19.989999999999998</v>
      </c>
      <c r="BC3" s="55">
        <f t="shared" ref="BC3:BC5" si="27">IF(ISERROR((BB3-BH3)/BB3),"",(BB3-BH3)/BB3)</f>
        <v>0.24510000000000001</v>
      </c>
      <c r="BD3" s="58"/>
      <c r="BE3" s="59">
        <v>65000</v>
      </c>
      <c r="BF3" s="50">
        <f t="shared" ref="BF3:BF5" si="28">IF(ISERROR(AW3*BE3),"",AW3*BE3)</f>
        <v>421200</v>
      </c>
      <c r="BG3" s="50">
        <f t="shared" ref="BG3:BG5" si="29">IF(ISERROR(AY3*BE3),"",AY3*BE3)</f>
        <v>503750</v>
      </c>
      <c r="BH3" s="60">
        <v>15.09</v>
      </c>
      <c r="BI3" s="50">
        <f t="shared" si="17"/>
        <v>980850</v>
      </c>
      <c r="BJ3" s="50">
        <f t="shared" ref="BJ3:BJ5" si="30">IF(ISERROR(AY3*BE3*0.1),"",AY3*BE3*0.1)</f>
        <v>50375</v>
      </c>
      <c r="BK3" s="50">
        <f t="shared" ref="BK3:BK5" si="31">IF(ISERROR(BB3*BE3),"",BB3*BE3)</f>
        <v>1299350</v>
      </c>
    </row>
    <row r="4" spans="1:63" s="61" customFormat="1" ht="59.25" customHeight="1">
      <c r="A4" s="35">
        <v>3</v>
      </c>
      <c r="B4" s="36"/>
      <c r="C4" s="37"/>
      <c r="D4" s="37" t="s">
        <v>5</v>
      </c>
      <c r="E4" s="37" t="s">
        <v>4</v>
      </c>
      <c r="F4" s="37" t="s">
        <v>40</v>
      </c>
      <c r="G4" s="38"/>
      <c r="H4" s="39" t="s">
        <v>59</v>
      </c>
      <c r="I4" s="39" t="s">
        <v>58</v>
      </c>
      <c r="J4" s="40" t="s">
        <v>79</v>
      </c>
      <c r="K4" s="40" t="s">
        <v>61</v>
      </c>
      <c r="L4" s="40" t="s">
        <v>62</v>
      </c>
      <c r="M4" s="38" t="s">
        <v>76</v>
      </c>
      <c r="N4" s="41"/>
      <c r="O4" s="42"/>
      <c r="P4" s="39" t="s">
        <v>84</v>
      </c>
      <c r="Q4" s="62"/>
      <c r="R4" s="37" t="s">
        <v>6</v>
      </c>
      <c r="S4" s="43"/>
      <c r="T4" s="44">
        <v>4.63</v>
      </c>
      <c r="U4" s="37" t="s">
        <v>3</v>
      </c>
      <c r="V4" s="34">
        <v>59</v>
      </c>
      <c r="W4" s="34">
        <v>47</v>
      </c>
      <c r="X4" s="34">
        <v>41</v>
      </c>
      <c r="Y4" s="45"/>
      <c r="Z4" s="46">
        <v>12</v>
      </c>
      <c r="AA4" s="47">
        <f t="shared" si="0"/>
        <v>0.114</v>
      </c>
      <c r="AB4" s="45">
        <v>42</v>
      </c>
      <c r="AC4" s="48">
        <f t="shared" si="1"/>
        <v>6048</v>
      </c>
      <c r="AD4" s="49">
        <v>5400</v>
      </c>
      <c r="AE4" s="50">
        <f t="shared" si="2"/>
        <v>0.89</v>
      </c>
      <c r="AF4" s="51" t="s">
        <v>68</v>
      </c>
      <c r="AG4" s="52">
        <v>0.17</v>
      </c>
      <c r="AH4" s="50">
        <f t="shared" si="3"/>
        <v>1.19</v>
      </c>
      <c r="AI4" s="50">
        <f t="shared" si="4"/>
        <v>4.63</v>
      </c>
      <c r="AJ4" s="53">
        <v>0.02</v>
      </c>
      <c r="AK4" s="50">
        <f t="shared" si="5"/>
        <v>0.14000000000000001</v>
      </c>
      <c r="AL4" s="53">
        <v>0.05</v>
      </c>
      <c r="AM4" s="50">
        <f t="shared" si="20"/>
        <v>0.39</v>
      </c>
      <c r="AN4" s="53">
        <v>1.9900000000000001E-2</v>
      </c>
      <c r="AO4" s="50">
        <f t="shared" si="21"/>
        <v>0.15</v>
      </c>
      <c r="AP4" s="54">
        <v>0</v>
      </c>
      <c r="AQ4" s="53">
        <v>0.05</v>
      </c>
      <c r="AR4" s="50">
        <f t="shared" si="22"/>
        <v>0.39</v>
      </c>
      <c r="AS4" s="54">
        <v>0</v>
      </c>
      <c r="AT4" s="53">
        <v>0.1</v>
      </c>
      <c r="AU4" s="50">
        <f t="shared" si="23"/>
        <v>0.78</v>
      </c>
      <c r="AV4" s="50">
        <f t="shared" si="24"/>
        <v>1.85</v>
      </c>
      <c r="AW4" s="50">
        <f t="shared" si="25"/>
        <v>6.48</v>
      </c>
      <c r="AX4" s="55">
        <f t="shared" si="26"/>
        <v>0.16389999999999999</v>
      </c>
      <c r="AY4" s="63">
        <v>7.75</v>
      </c>
      <c r="AZ4" s="56">
        <v>1.25</v>
      </c>
      <c r="BA4" s="56">
        <f t="shared" si="13"/>
        <v>9</v>
      </c>
      <c r="BB4" s="57">
        <v>19.989999999999998</v>
      </c>
      <c r="BC4" s="55">
        <f t="shared" si="27"/>
        <v>0.24510000000000001</v>
      </c>
      <c r="BD4" s="58"/>
      <c r="BE4" s="59">
        <v>65000</v>
      </c>
      <c r="BF4" s="50">
        <f t="shared" si="28"/>
        <v>421200</v>
      </c>
      <c r="BG4" s="50">
        <f t="shared" si="29"/>
        <v>503750</v>
      </c>
      <c r="BH4" s="60">
        <v>15.09</v>
      </c>
      <c r="BI4" s="50">
        <f t="shared" si="17"/>
        <v>980850</v>
      </c>
      <c r="BJ4" s="50">
        <f t="shared" si="30"/>
        <v>50375</v>
      </c>
      <c r="BK4" s="50">
        <f t="shared" si="31"/>
        <v>1299350</v>
      </c>
    </row>
    <row r="5" spans="1:63" s="61" customFormat="1" ht="59.25" customHeight="1">
      <c r="A5" s="35">
        <v>4</v>
      </c>
      <c r="B5" s="36"/>
      <c r="C5" s="37"/>
      <c r="D5" s="37" t="s">
        <v>5</v>
      </c>
      <c r="E5" s="37" t="s">
        <v>4</v>
      </c>
      <c r="F5" s="37" t="s">
        <v>40</v>
      </c>
      <c r="G5" s="38"/>
      <c r="H5" s="39" t="s">
        <v>59</v>
      </c>
      <c r="I5" s="39" t="s">
        <v>58</v>
      </c>
      <c r="J5" s="40" t="s">
        <v>60</v>
      </c>
      <c r="K5" s="40" t="s">
        <v>61</v>
      </c>
      <c r="L5" s="40" t="s">
        <v>62</v>
      </c>
      <c r="M5" s="38" t="s">
        <v>77</v>
      </c>
      <c r="N5" s="41"/>
      <c r="O5" s="42"/>
      <c r="P5" s="39" t="s">
        <v>85</v>
      </c>
      <c r="Q5" s="62"/>
      <c r="R5" s="37" t="s">
        <v>6</v>
      </c>
      <c r="S5" s="43"/>
      <c r="T5" s="44">
        <v>4.63</v>
      </c>
      <c r="U5" s="37" t="s">
        <v>3</v>
      </c>
      <c r="V5" s="34">
        <v>59</v>
      </c>
      <c r="W5" s="34">
        <v>47</v>
      </c>
      <c r="X5" s="34">
        <v>41</v>
      </c>
      <c r="Y5" s="45"/>
      <c r="Z5" s="46">
        <v>12</v>
      </c>
      <c r="AA5" s="47">
        <f t="shared" si="0"/>
        <v>0.114</v>
      </c>
      <c r="AB5" s="45">
        <v>42</v>
      </c>
      <c r="AC5" s="48">
        <f t="shared" si="1"/>
        <v>6048</v>
      </c>
      <c r="AD5" s="49">
        <v>5400</v>
      </c>
      <c r="AE5" s="50">
        <f t="shared" si="2"/>
        <v>0.89</v>
      </c>
      <c r="AF5" s="51" t="s">
        <v>68</v>
      </c>
      <c r="AG5" s="52">
        <v>0.17</v>
      </c>
      <c r="AH5" s="50">
        <f t="shared" si="3"/>
        <v>1.19</v>
      </c>
      <c r="AI5" s="50">
        <f t="shared" si="4"/>
        <v>4.63</v>
      </c>
      <c r="AJ5" s="53">
        <v>0.02</v>
      </c>
      <c r="AK5" s="50">
        <f t="shared" si="5"/>
        <v>0.14000000000000001</v>
      </c>
      <c r="AL5" s="53">
        <v>0.05</v>
      </c>
      <c r="AM5" s="50">
        <f t="shared" si="20"/>
        <v>0.39</v>
      </c>
      <c r="AN5" s="53">
        <v>1.9900000000000001E-2</v>
      </c>
      <c r="AO5" s="50">
        <f t="shared" si="21"/>
        <v>0.15</v>
      </c>
      <c r="AP5" s="54">
        <v>0</v>
      </c>
      <c r="AQ5" s="53">
        <v>0.05</v>
      </c>
      <c r="AR5" s="50">
        <f t="shared" si="22"/>
        <v>0.39</v>
      </c>
      <c r="AS5" s="54">
        <v>0</v>
      </c>
      <c r="AT5" s="53">
        <v>0.1</v>
      </c>
      <c r="AU5" s="50">
        <f t="shared" si="23"/>
        <v>0.78</v>
      </c>
      <c r="AV5" s="50">
        <f t="shared" si="24"/>
        <v>1.85</v>
      </c>
      <c r="AW5" s="50">
        <f t="shared" si="25"/>
        <v>6.48</v>
      </c>
      <c r="AX5" s="55">
        <f t="shared" si="26"/>
        <v>0.16389999999999999</v>
      </c>
      <c r="AY5" s="63">
        <v>7.75</v>
      </c>
      <c r="AZ5" s="56">
        <v>1.25</v>
      </c>
      <c r="BA5" s="56">
        <f t="shared" si="13"/>
        <v>9</v>
      </c>
      <c r="BB5" s="57">
        <v>19.989999999999998</v>
      </c>
      <c r="BC5" s="55">
        <f t="shared" si="27"/>
        <v>0.24510000000000001</v>
      </c>
      <c r="BD5" s="58"/>
      <c r="BE5" s="59">
        <v>65000</v>
      </c>
      <c r="BF5" s="50">
        <f t="shared" si="28"/>
        <v>421200</v>
      </c>
      <c r="BG5" s="50">
        <f t="shared" si="29"/>
        <v>503750</v>
      </c>
      <c r="BH5" s="60">
        <v>15.09</v>
      </c>
      <c r="BI5" s="50">
        <f t="shared" si="17"/>
        <v>980850</v>
      </c>
      <c r="BJ5" s="50">
        <f t="shared" si="30"/>
        <v>50375</v>
      </c>
      <c r="BK5" s="50">
        <f t="shared" si="31"/>
        <v>1299350</v>
      </c>
    </row>
    <row r="6" spans="1:63" s="61" customFormat="1" ht="59.25" customHeight="1">
      <c r="A6" s="35">
        <v>5</v>
      </c>
      <c r="B6" s="36"/>
      <c r="C6" s="37"/>
      <c r="D6" s="37" t="s">
        <v>5</v>
      </c>
      <c r="E6" s="37" t="s">
        <v>4</v>
      </c>
      <c r="F6" s="37" t="s">
        <v>40</v>
      </c>
      <c r="G6" s="38"/>
      <c r="H6" s="39" t="s">
        <v>59</v>
      </c>
      <c r="I6" s="39" t="s">
        <v>58</v>
      </c>
      <c r="J6" s="40" t="s">
        <v>60</v>
      </c>
      <c r="K6" s="40" t="s">
        <v>61</v>
      </c>
      <c r="L6" s="40" t="s">
        <v>62</v>
      </c>
      <c r="M6" s="38" t="s">
        <v>78</v>
      </c>
      <c r="N6" s="41"/>
      <c r="O6" s="42"/>
      <c r="P6" s="39" t="s">
        <v>86</v>
      </c>
      <c r="Q6" s="62"/>
      <c r="R6" s="37" t="s">
        <v>6</v>
      </c>
      <c r="S6" s="43"/>
      <c r="T6" s="44">
        <v>4.63</v>
      </c>
      <c r="U6" s="37" t="s">
        <v>3</v>
      </c>
      <c r="V6" s="34">
        <v>59</v>
      </c>
      <c r="W6" s="34">
        <v>47</v>
      </c>
      <c r="X6" s="34">
        <v>41</v>
      </c>
      <c r="Y6" s="45"/>
      <c r="Z6" s="46">
        <v>12</v>
      </c>
      <c r="AA6" s="47">
        <f t="shared" si="0"/>
        <v>0.114</v>
      </c>
      <c r="AB6" s="45">
        <v>42</v>
      </c>
      <c r="AC6" s="48">
        <f t="shared" si="1"/>
        <v>6048</v>
      </c>
      <c r="AD6" s="49">
        <v>5400</v>
      </c>
      <c r="AE6" s="50">
        <f t="shared" si="2"/>
        <v>0.89</v>
      </c>
      <c r="AF6" s="51" t="s">
        <v>68</v>
      </c>
      <c r="AG6" s="52">
        <v>0.17</v>
      </c>
      <c r="AH6" s="50">
        <f t="shared" si="3"/>
        <v>1.19</v>
      </c>
      <c r="AI6" s="50">
        <f t="shared" si="4"/>
        <v>4.63</v>
      </c>
      <c r="AJ6" s="53">
        <v>0.02</v>
      </c>
      <c r="AK6" s="50">
        <f t="shared" si="5"/>
        <v>0.14000000000000001</v>
      </c>
      <c r="AL6" s="53">
        <v>0.05</v>
      </c>
      <c r="AM6" s="50">
        <f t="shared" ref="AM6:AM10" si="32">IF(ISERROR(AY6*AL6),"",AY6*AL6)</f>
        <v>0.39</v>
      </c>
      <c r="AN6" s="53">
        <v>1.9900000000000001E-2</v>
      </c>
      <c r="AO6" s="50">
        <f t="shared" ref="AO6:AO10" si="33">IF(ISERROR(AY6*AN6),"",AY6*AN6)</f>
        <v>0.15</v>
      </c>
      <c r="AP6" s="54">
        <v>0</v>
      </c>
      <c r="AQ6" s="53">
        <v>0.05</v>
      </c>
      <c r="AR6" s="50">
        <f t="shared" ref="AR6:AR10" si="34">IF(ISERROR(AY6*AQ6),"",AY6*AQ6)</f>
        <v>0.39</v>
      </c>
      <c r="AS6" s="54">
        <v>0</v>
      </c>
      <c r="AT6" s="53">
        <v>0.1</v>
      </c>
      <c r="AU6" s="50">
        <f t="shared" ref="AU6:AU10" si="35">IF(ISERROR(AY6*AT6),"",AY6*AT6)</f>
        <v>0.78</v>
      </c>
      <c r="AV6" s="50">
        <f t="shared" ref="AV6:AV10" si="36">IF(ISERROR(AK6+AM6+AO6+AR6+AU6),"",AK6+AM6+AO6+AR6+AU6)</f>
        <v>1.85</v>
      </c>
      <c r="AW6" s="50">
        <f t="shared" ref="AW6:AW10" si="37">IF(ISERROR(AI6+AV6),"",AI6+AV6)</f>
        <v>6.48</v>
      </c>
      <c r="AX6" s="55">
        <f t="shared" ref="AX6:AX10" si="38">IF(ISERROR((AY6-AW6)/AY6),"",(AY6-AW6)/AY6)</f>
        <v>0.16389999999999999</v>
      </c>
      <c r="AY6" s="63">
        <v>7.75</v>
      </c>
      <c r="AZ6" s="56">
        <v>1.25</v>
      </c>
      <c r="BA6" s="56">
        <f t="shared" si="13"/>
        <v>9</v>
      </c>
      <c r="BB6" s="57">
        <v>19.989999999999998</v>
      </c>
      <c r="BC6" s="55">
        <f t="shared" ref="BC6:BC10" si="39">IF(ISERROR((BB6-BH6)/BB6),"",(BB6-BH6)/BB6)</f>
        <v>0.24510000000000001</v>
      </c>
      <c r="BD6" s="58"/>
      <c r="BE6" s="59">
        <v>65000</v>
      </c>
      <c r="BF6" s="50">
        <f t="shared" ref="BF6:BF10" si="40">IF(ISERROR(AW6*BE6),"",AW6*BE6)</f>
        <v>421200</v>
      </c>
      <c r="BG6" s="50">
        <f t="shared" ref="BG6:BG10" si="41">IF(ISERROR(AY6*BE6),"",AY6*BE6)</f>
        <v>503750</v>
      </c>
      <c r="BH6" s="60">
        <v>15.09</v>
      </c>
      <c r="BI6" s="50">
        <f t="shared" si="17"/>
        <v>980850</v>
      </c>
      <c r="BJ6" s="50">
        <f t="shared" ref="BJ6:BJ10" si="42">IF(ISERROR(AY6*BE6*0.1),"",AY6*BE6*0.1)</f>
        <v>50375</v>
      </c>
      <c r="BK6" s="50">
        <f t="shared" ref="BK6:BK10" si="43">IF(ISERROR(BB6*BE6),"",BB6*BE6)</f>
        <v>1299350</v>
      </c>
    </row>
    <row r="7" spans="1:63" s="61" customFormat="1" ht="59.25" customHeight="1">
      <c r="A7" s="35">
        <v>6</v>
      </c>
      <c r="B7" s="36"/>
      <c r="C7" s="37"/>
      <c r="D7" s="37" t="s">
        <v>5</v>
      </c>
      <c r="E7" s="37" t="s">
        <v>4</v>
      </c>
      <c r="F7" s="37" t="s">
        <v>40</v>
      </c>
      <c r="G7" s="38"/>
      <c r="H7" s="39" t="s">
        <v>81</v>
      </c>
      <c r="I7" s="39" t="s">
        <v>58</v>
      </c>
      <c r="J7" s="40" t="s">
        <v>60</v>
      </c>
      <c r="K7" s="40" t="s">
        <v>61</v>
      </c>
      <c r="L7" s="40" t="s">
        <v>80</v>
      </c>
      <c r="M7" s="38" t="s">
        <v>74</v>
      </c>
      <c r="N7" s="41"/>
      <c r="O7" s="42"/>
      <c r="P7" s="39" t="s">
        <v>87</v>
      </c>
      <c r="Q7" s="62"/>
      <c r="R7" s="37" t="s">
        <v>6</v>
      </c>
      <c r="S7" s="43"/>
      <c r="T7" s="44">
        <v>4.63</v>
      </c>
      <c r="U7" s="37" t="s">
        <v>3</v>
      </c>
      <c r="V7" s="34">
        <v>59</v>
      </c>
      <c r="W7" s="34">
        <v>47</v>
      </c>
      <c r="X7" s="34">
        <v>41</v>
      </c>
      <c r="Y7" s="45"/>
      <c r="Z7" s="46">
        <v>12</v>
      </c>
      <c r="AA7" s="47">
        <f t="shared" si="0"/>
        <v>0.114</v>
      </c>
      <c r="AB7" s="45">
        <v>42</v>
      </c>
      <c r="AC7" s="48">
        <f t="shared" si="1"/>
        <v>6048</v>
      </c>
      <c r="AD7" s="49">
        <v>5400</v>
      </c>
      <c r="AE7" s="50">
        <f t="shared" si="2"/>
        <v>0.89</v>
      </c>
      <c r="AF7" s="51" t="s">
        <v>68</v>
      </c>
      <c r="AG7" s="52">
        <v>0.17</v>
      </c>
      <c r="AH7" s="50">
        <f t="shared" si="3"/>
        <v>1.19</v>
      </c>
      <c r="AI7" s="50">
        <f t="shared" si="4"/>
        <v>4.63</v>
      </c>
      <c r="AJ7" s="53">
        <v>0.02</v>
      </c>
      <c r="AK7" s="50">
        <f t="shared" si="5"/>
        <v>0.14000000000000001</v>
      </c>
      <c r="AL7" s="53">
        <v>0.05</v>
      </c>
      <c r="AM7" s="50">
        <f t="shared" si="32"/>
        <v>0.39</v>
      </c>
      <c r="AN7" s="53">
        <v>1.9900000000000001E-2</v>
      </c>
      <c r="AO7" s="50">
        <f t="shared" si="33"/>
        <v>0.15</v>
      </c>
      <c r="AP7" s="54">
        <v>0</v>
      </c>
      <c r="AQ7" s="53">
        <v>0.05</v>
      </c>
      <c r="AR7" s="50">
        <f t="shared" si="34"/>
        <v>0.39</v>
      </c>
      <c r="AS7" s="54">
        <v>0</v>
      </c>
      <c r="AT7" s="53">
        <v>0.1</v>
      </c>
      <c r="AU7" s="50">
        <f t="shared" si="35"/>
        <v>0.78</v>
      </c>
      <c r="AV7" s="50">
        <f t="shared" si="36"/>
        <v>1.85</v>
      </c>
      <c r="AW7" s="50">
        <f t="shared" si="37"/>
        <v>6.48</v>
      </c>
      <c r="AX7" s="55">
        <f t="shared" si="38"/>
        <v>0.16389999999999999</v>
      </c>
      <c r="AY7" s="63">
        <v>7.75</v>
      </c>
      <c r="AZ7" s="56">
        <v>1.25</v>
      </c>
      <c r="BA7" s="56">
        <f t="shared" si="13"/>
        <v>9</v>
      </c>
      <c r="BB7" s="57">
        <v>19.989999999999998</v>
      </c>
      <c r="BC7" s="55">
        <f t="shared" si="39"/>
        <v>0.24510000000000001</v>
      </c>
      <c r="BD7" s="58"/>
      <c r="BE7" s="59">
        <v>65000</v>
      </c>
      <c r="BF7" s="50">
        <f t="shared" si="40"/>
        <v>421200</v>
      </c>
      <c r="BG7" s="50">
        <f t="shared" si="41"/>
        <v>503750</v>
      </c>
      <c r="BH7" s="60">
        <v>15.09</v>
      </c>
      <c r="BI7" s="50">
        <f t="shared" si="17"/>
        <v>980850</v>
      </c>
      <c r="BJ7" s="50">
        <f t="shared" si="42"/>
        <v>50375</v>
      </c>
      <c r="BK7" s="50">
        <f t="shared" si="43"/>
        <v>1299350</v>
      </c>
    </row>
    <row r="8" spans="1:63" s="61" customFormat="1" ht="59.25" customHeight="1">
      <c r="A8" s="35">
        <v>7</v>
      </c>
      <c r="B8" s="36"/>
      <c r="C8" s="37"/>
      <c r="D8" s="37" t="s">
        <v>5</v>
      </c>
      <c r="E8" s="37" t="s">
        <v>4</v>
      </c>
      <c r="F8" s="37" t="s">
        <v>40</v>
      </c>
      <c r="G8" s="38"/>
      <c r="H8" s="39" t="s">
        <v>81</v>
      </c>
      <c r="I8" s="39" t="s">
        <v>58</v>
      </c>
      <c r="J8" s="40" t="s">
        <v>60</v>
      </c>
      <c r="K8" s="40" t="s">
        <v>61</v>
      </c>
      <c r="L8" s="40" t="s">
        <v>80</v>
      </c>
      <c r="M8" s="38" t="s">
        <v>75</v>
      </c>
      <c r="N8" s="41"/>
      <c r="O8" s="42"/>
      <c r="P8" s="39" t="s">
        <v>88</v>
      </c>
      <c r="Q8" s="62"/>
      <c r="R8" s="37" t="s">
        <v>6</v>
      </c>
      <c r="S8" s="43"/>
      <c r="T8" s="44">
        <v>4.63</v>
      </c>
      <c r="U8" s="37" t="s">
        <v>3</v>
      </c>
      <c r="V8" s="34">
        <v>59</v>
      </c>
      <c r="W8" s="34">
        <v>47</v>
      </c>
      <c r="X8" s="34">
        <v>41</v>
      </c>
      <c r="Y8" s="45"/>
      <c r="Z8" s="46">
        <v>12</v>
      </c>
      <c r="AA8" s="47">
        <f t="shared" si="0"/>
        <v>0.114</v>
      </c>
      <c r="AB8" s="45">
        <v>42</v>
      </c>
      <c r="AC8" s="48">
        <f t="shared" si="1"/>
        <v>6048</v>
      </c>
      <c r="AD8" s="49">
        <v>5400</v>
      </c>
      <c r="AE8" s="50">
        <f t="shared" si="2"/>
        <v>0.89</v>
      </c>
      <c r="AF8" s="51" t="s">
        <v>68</v>
      </c>
      <c r="AG8" s="52">
        <v>0.17</v>
      </c>
      <c r="AH8" s="50">
        <f t="shared" si="3"/>
        <v>1.19</v>
      </c>
      <c r="AI8" s="50">
        <f t="shared" si="4"/>
        <v>4.63</v>
      </c>
      <c r="AJ8" s="53">
        <v>0.02</v>
      </c>
      <c r="AK8" s="50">
        <f t="shared" si="5"/>
        <v>0.14000000000000001</v>
      </c>
      <c r="AL8" s="53">
        <v>0.05</v>
      </c>
      <c r="AM8" s="50">
        <f t="shared" si="32"/>
        <v>0.39</v>
      </c>
      <c r="AN8" s="53">
        <v>1.9900000000000001E-2</v>
      </c>
      <c r="AO8" s="50">
        <f t="shared" si="33"/>
        <v>0.15</v>
      </c>
      <c r="AP8" s="54">
        <v>0</v>
      </c>
      <c r="AQ8" s="53">
        <v>0.05</v>
      </c>
      <c r="AR8" s="50">
        <f t="shared" si="34"/>
        <v>0.39</v>
      </c>
      <c r="AS8" s="54">
        <v>0</v>
      </c>
      <c r="AT8" s="53">
        <v>0.1</v>
      </c>
      <c r="AU8" s="50">
        <f t="shared" si="35"/>
        <v>0.78</v>
      </c>
      <c r="AV8" s="50">
        <f t="shared" si="36"/>
        <v>1.85</v>
      </c>
      <c r="AW8" s="50">
        <f t="shared" si="37"/>
        <v>6.48</v>
      </c>
      <c r="AX8" s="55">
        <f t="shared" si="38"/>
        <v>0.16389999999999999</v>
      </c>
      <c r="AY8" s="63">
        <v>7.75</v>
      </c>
      <c r="AZ8" s="56">
        <v>1.25</v>
      </c>
      <c r="BA8" s="56">
        <f t="shared" si="13"/>
        <v>9</v>
      </c>
      <c r="BB8" s="57">
        <v>19.989999999999998</v>
      </c>
      <c r="BC8" s="55">
        <f t="shared" si="39"/>
        <v>0.24510000000000001</v>
      </c>
      <c r="BD8" s="58"/>
      <c r="BE8" s="59">
        <v>65000</v>
      </c>
      <c r="BF8" s="50">
        <f t="shared" si="40"/>
        <v>421200</v>
      </c>
      <c r="BG8" s="50">
        <f t="shared" si="41"/>
        <v>503750</v>
      </c>
      <c r="BH8" s="60">
        <v>15.09</v>
      </c>
      <c r="BI8" s="50">
        <f t="shared" si="17"/>
        <v>980850</v>
      </c>
      <c r="BJ8" s="50">
        <f t="shared" si="42"/>
        <v>50375</v>
      </c>
      <c r="BK8" s="50">
        <f t="shared" si="43"/>
        <v>1299350</v>
      </c>
    </row>
    <row r="9" spans="1:63" s="61" customFormat="1" ht="59.25" customHeight="1">
      <c r="A9" s="35">
        <v>8</v>
      </c>
      <c r="B9" s="36"/>
      <c r="C9" s="37"/>
      <c r="D9" s="37" t="s">
        <v>5</v>
      </c>
      <c r="E9" s="37" t="s">
        <v>4</v>
      </c>
      <c r="F9" s="37" t="s">
        <v>40</v>
      </c>
      <c r="G9" s="38"/>
      <c r="H9" s="39" t="s">
        <v>81</v>
      </c>
      <c r="I9" s="39" t="s">
        <v>58</v>
      </c>
      <c r="J9" s="40" t="s">
        <v>60</v>
      </c>
      <c r="K9" s="40" t="s">
        <v>61</v>
      </c>
      <c r="L9" s="40" t="s">
        <v>80</v>
      </c>
      <c r="M9" s="38" t="s">
        <v>76</v>
      </c>
      <c r="N9" s="41"/>
      <c r="O9" s="42"/>
      <c r="P9" s="39" t="s">
        <v>89</v>
      </c>
      <c r="Q9" s="62"/>
      <c r="R9" s="37" t="s">
        <v>6</v>
      </c>
      <c r="S9" s="43"/>
      <c r="T9" s="44">
        <v>4.63</v>
      </c>
      <c r="U9" s="37" t="s">
        <v>3</v>
      </c>
      <c r="V9" s="34">
        <v>59</v>
      </c>
      <c r="W9" s="34">
        <v>47</v>
      </c>
      <c r="X9" s="34">
        <v>41</v>
      </c>
      <c r="Y9" s="45"/>
      <c r="Z9" s="46">
        <v>12</v>
      </c>
      <c r="AA9" s="47">
        <f t="shared" si="0"/>
        <v>0.114</v>
      </c>
      <c r="AB9" s="45">
        <v>42</v>
      </c>
      <c r="AC9" s="48">
        <f t="shared" si="1"/>
        <v>6048</v>
      </c>
      <c r="AD9" s="49">
        <v>5400</v>
      </c>
      <c r="AE9" s="50">
        <f t="shared" si="2"/>
        <v>0.89</v>
      </c>
      <c r="AF9" s="51" t="s">
        <v>68</v>
      </c>
      <c r="AG9" s="52">
        <v>0.17</v>
      </c>
      <c r="AH9" s="50">
        <f t="shared" si="3"/>
        <v>1.19</v>
      </c>
      <c r="AI9" s="50">
        <f t="shared" si="4"/>
        <v>4.63</v>
      </c>
      <c r="AJ9" s="53">
        <v>0.02</v>
      </c>
      <c r="AK9" s="50">
        <f t="shared" si="5"/>
        <v>0.14000000000000001</v>
      </c>
      <c r="AL9" s="53">
        <v>0.05</v>
      </c>
      <c r="AM9" s="50">
        <f t="shared" si="32"/>
        <v>0.39</v>
      </c>
      <c r="AN9" s="53">
        <v>1.9900000000000001E-2</v>
      </c>
      <c r="AO9" s="50">
        <f t="shared" si="33"/>
        <v>0.15</v>
      </c>
      <c r="AP9" s="54">
        <v>0</v>
      </c>
      <c r="AQ9" s="53">
        <v>0.05</v>
      </c>
      <c r="AR9" s="50">
        <f t="shared" si="34"/>
        <v>0.39</v>
      </c>
      <c r="AS9" s="54">
        <v>0</v>
      </c>
      <c r="AT9" s="53">
        <v>0.1</v>
      </c>
      <c r="AU9" s="50">
        <f t="shared" si="35"/>
        <v>0.78</v>
      </c>
      <c r="AV9" s="50">
        <f t="shared" si="36"/>
        <v>1.85</v>
      </c>
      <c r="AW9" s="50">
        <f t="shared" si="37"/>
        <v>6.48</v>
      </c>
      <c r="AX9" s="55">
        <f t="shared" si="38"/>
        <v>0.16389999999999999</v>
      </c>
      <c r="AY9" s="63">
        <v>7.75</v>
      </c>
      <c r="AZ9" s="56">
        <v>1.25</v>
      </c>
      <c r="BA9" s="56">
        <f t="shared" si="13"/>
        <v>9</v>
      </c>
      <c r="BB9" s="57">
        <v>19.989999999999998</v>
      </c>
      <c r="BC9" s="55">
        <f t="shared" si="39"/>
        <v>0.24510000000000001</v>
      </c>
      <c r="BD9" s="58"/>
      <c r="BE9" s="59">
        <v>65000</v>
      </c>
      <c r="BF9" s="50">
        <f t="shared" si="40"/>
        <v>421200</v>
      </c>
      <c r="BG9" s="50">
        <f t="shared" si="41"/>
        <v>503750</v>
      </c>
      <c r="BH9" s="60">
        <v>15.09</v>
      </c>
      <c r="BI9" s="50">
        <f t="shared" si="17"/>
        <v>980850</v>
      </c>
      <c r="BJ9" s="50">
        <f t="shared" si="42"/>
        <v>50375</v>
      </c>
      <c r="BK9" s="50">
        <f t="shared" si="43"/>
        <v>1299350</v>
      </c>
    </row>
    <row r="10" spans="1:63" s="61" customFormat="1" ht="59.25" customHeight="1">
      <c r="A10" s="35">
        <v>9</v>
      </c>
      <c r="B10" s="36"/>
      <c r="C10" s="37"/>
      <c r="D10" s="37" t="s">
        <v>5</v>
      </c>
      <c r="E10" s="37" t="s">
        <v>4</v>
      </c>
      <c r="F10" s="37" t="s">
        <v>40</v>
      </c>
      <c r="G10" s="38"/>
      <c r="H10" s="39" t="s">
        <v>81</v>
      </c>
      <c r="I10" s="39" t="s">
        <v>58</v>
      </c>
      <c r="J10" s="40" t="s">
        <v>60</v>
      </c>
      <c r="K10" s="40" t="s">
        <v>61</v>
      </c>
      <c r="L10" s="40" t="s">
        <v>80</v>
      </c>
      <c r="M10" s="38" t="s">
        <v>77</v>
      </c>
      <c r="N10" s="41"/>
      <c r="O10" s="42"/>
      <c r="P10" s="39" t="s">
        <v>90</v>
      </c>
      <c r="Q10" s="62"/>
      <c r="R10" s="37" t="s">
        <v>6</v>
      </c>
      <c r="S10" s="43"/>
      <c r="T10" s="44">
        <v>4.63</v>
      </c>
      <c r="U10" s="37" t="s">
        <v>3</v>
      </c>
      <c r="V10" s="34">
        <v>59</v>
      </c>
      <c r="W10" s="34">
        <v>47</v>
      </c>
      <c r="X10" s="34">
        <v>41</v>
      </c>
      <c r="Y10" s="45"/>
      <c r="Z10" s="46">
        <v>12</v>
      </c>
      <c r="AA10" s="47">
        <f t="shared" si="0"/>
        <v>0.114</v>
      </c>
      <c r="AB10" s="45">
        <v>42</v>
      </c>
      <c r="AC10" s="48">
        <f t="shared" si="1"/>
        <v>6048</v>
      </c>
      <c r="AD10" s="49">
        <v>5400</v>
      </c>
      <c r="AE10" s="50">
        <f t="shared" si="2"/>
        <v>0.89</v>
      </c>
      <c r="AF10" s="51" t="s">
        <v>68</v>
      </c>
      <c r="AG10" s="52">
        <v>0.17</v>
      </c>
      <c r="AH10" s="50">
        <f t="shared" si="3"/>
        <v>1.19</v>
      </c>
      <c r="AI10" s="50">
        <f t="shared" si="4"/>
        <v>4.63</v>
      </c>
      <c r="AJ10" s="53">
        <v>0.02</v>
      </c>
      <c r="AK10" s="50">
        <f t="shared" si="5"/>
        <v>0.14000000000000001</v>
      </c>
      <c r="AL10" s="53">
        <v>0.05</v>
      </c>
      <c r="AM10" s="50">
        <f t="shared" si="32"/>
        <v>0.39</v>
      </c>
      <c r="AN10" s="53">
        <v>1.9900000000000001E-2</v>
      </c>
      <c r="AO10" s="50">
        <f t="shared" si="33"/>
        <v>0.15</v>
      </c>
      <c r="AP10" s="54">
        <v>0</v>
      </c>
      <c r="AQ10" s="53">
        <v>0.05</v>
      </c>
      <c r="AR10" s="50">
        <f t="shared" si="34"/>
        <v>0.39</v>
      </c>
      <c r="AS10" s="54">
        <v>0</v>
      </c>
      <c r="AT10" s="53">
        <v>0.1</v>
      </c>
      <c r="AU10" s="50">
        <f t="shared" si="35"/>
        <v>0.78</v>
      </c>
      <c r="AV10" s="50">
        <f t="shared" si="36"/>
        <v>1.85</v>
      </c>
      <c r="AW10" s="50">
        <f t="shared" si="37"/>
        <v>6.48</v>
      </c>
      <c r="AX10" s="55">
        <f t="shared" si="38"/>
        <v>0.16389999999999999</v>
      </c>
      <c r="AY10" s="63">
        <v>7.75</v>
      </c>
      <c r="AZ10" s="56">
        <v>1.25</v>
      </c>
      <c r="BA10" s="56">
        <f t="shared" si="13"/>
        <v>9</v>
      </c>
      <c r="BB10" s="57">
        <v>19.989999999999998</v>
      </c>
      <c r="BC10" s="55">
        <f t="shared" si="39"/>
        <v>0.24510000000000001</v>
      </c>
      <c r="BD10" s="58"/>
      <c r="BE10" s="59">
        <v>65000</v>
      </c>
      <c r="BF10" s="50">
        <f t="shared" si="40"/>
        <v>421200</v>
      </c>
      <c r="BG10" s="50">
        <f t="shared" si="41"/>
        <v>503750</v>
      </c>
      <c r="BH10" s="60">
        <v>15.09</v>
      </c>
      <c r="BI10" s="50">
        <f t="shared" si="17"/>
        <v>980850</v>
      </c>
      <c r="BJ10" s="50">
        <f t="shared" si="42"/>
        <v>50375</v>
      </c>
      <c r="BK10" s="50">
        <f t="shared" si="43"/>
        <v>1299350</v>
      </c>
    </row>
    <row r="11" spans="1:63" s="61" customFormat="1" ht="59.25" customHeight="1">
      <c r="A11" s="35">
        <v>10</v>
      </c>
      <c r="B11" s="36"/>
      <c r="C11" s="37"/>
      <c r="D11" s="37" t="s">
        <v>5</v>
      </c>
      <c r="E11" s="37" t="s">
        <v>4</v>
      </c>
      <c r="F11" s="37" t="s">
        <v>40</v>
      </c>
      <c r="G11" s="38"/>
      <c r="H11" s="39" t="s">
        <v>81</v>
      </c>
      <c r="I11" s="39" t="s">
        <v>58</v>
      </c>
      <c r="J11" s="40" t="s">
        <v>60</v>
      </c>
      <c r="K11" s="40" t="s">
        <v>61</v>
      </c>
      <c r="L11" s="40" t="s">
        <v>80</v>
      </c>
      <c r="M11" s="38" t="s">
        <v>78</v>
      </c>
      <c r="N11" s="41"/>
      <c r="O11" s="42"/>
      <c r="P11" s="39" t="s">
        <v>91</v>
      </c>
      <c r="Q11" s="62"/>
      <c r="R11" s="37" t="s">
        <v>6</v>
      </c>
      <c r="S11" s="43"/>
      <c r="T11" s="44">
        <v>4.63</v>
      </c>
      <c r="U11" s="37" t="s">
        <v>3</v>
      </c>
      <c r="V11" s="34">
        <v>59</v>
      </c>
      <c r="W11" s="34">
        <v>47</v>
      </c>
      <c r="X11" s="34">
        <v>41</v>
      </c>
      <c r="Y11" s="45"/>
      <c r="Z11" s="46">
        <v>12</v>
      </c>
      <c r="AA11" s="47">
        <f t="shared" si="0"/>
        <v>0.114</v>
      </c>
      <c r="AB11" s="45">
        <v>42</v>
      </c>
      <c r="AC11" s="48">
        <f t="shared" si="1"/>
        <v>6048</v>
      </c>
      <c r="AD11" s="49">
        <v>5400</v>
      </c>
      <c r="AE11" s="50">
        <f t="shared" si="2"/>
        <v>0.89</v>
      </c>
      <c r="AF11" s="51" t="s">
        <v>68</v>
      </c>
      <c r="AG11" s="52">
        <v>0.17</v>
      </c>
      <c r="AH11" s="50">
        <f t="shared" si="3"/>
        <v>1.19</v>
      </c>
      <c r="AI11" s="50">
        <f t="shared" si="4"/>
        <v>4.63</v>
      </c>
      <c r="AJ11" s="53">
        <v>0.02</v>
      </c>
      <c r="AK11" s="50">
        <f t="shared" si="5"/>
        <v>0.14000000000000001</v>
      </c>
      <c r="AL11" s="53">
        <v>0.05</v>
      </c>
      <c r="AM11" s="50">
        <f t="shared" ref="AM11" si="44">IF(ISERROR(AY11*AL11),"",AY11*AL11)</f>
        <v>0.39</v>
      </c>
      <c r="AN11" s="53">
        <v>1.9900000000000001E-2</v>
      </c>
      <c r="AO11" s="50">
        <f t="shared" ref="AO11" si="45">IF(ISERROR(AY11*AN11),"",AY11*AN11)</f>
        <v>0.15</v>
      </c>
      <c r="AP11" s="54">
        <v>0</v>
      </c>
      <c r="AQ11" s="53">
        <v>0.05</v>
      </c>
      <c r="AR11" s="50">
        <f t="shared" ref="AR11" si="46">IF(ISERROR(AY11*AQ11),"",AY11*AQ11)</f>
        <v>0.39</v>
      </c>
      <c r="AS11" s="54">
        <v>0</v>
      </c>
      <c r="AT11" s="53">
        <v>0.1</v>
      </c>
      <c r="AU11" s="50">
        <f t="shared" ref="AU11" si="47">IF(ISERROR(AY11*AT11),"",AY11*AT11)</f>
        <v>0.78</v>
      </c>
      <c r="AV11" s="50">
        <f t="shared" ref="AV11" si="48">IF(ISERROR(AK11+AM11+AO11+AR11+AU11),"",AK11+AM11+AO11+AR11+AU11)</f>
        <v>1.85</v>
      </c>
      <c r="AW11" s="50">
        <f t="shared" ref="AW11" si="49">IF(ISERROR(AI11+AV11),"",AI11+AV11)</f>
        <v>6.48</v>
      </c>
      <c r="AX11" s="55">
        <f t="shared" ref="AX11" si="50">IF(ISERROR((AY11-AW11)/AY11),"",(AY11-AW11)/AY11)</f>
        <v>0.16389999999999999</v>
      </c>
      <c r="AY11" s="63">
        <v>7.75</v>
      </c>
      <c r="AZ11" s="56">
        <v>1.25</v>
      </c>
      <c r="BA11" s="56">
        <f t="shared" si="13"/>
        <v>9</v>
      </c>
      <c r="BB11" s="57">
        <v>19.989999999999998</v>
      </c>
      <c r="BC11" s="55">
        <f t="shared" ref="BC11" si="51">IF(ISERROR((BB11-BH11)/BB11),"",(BB11-BH11)/BB11)</f>
        <v>0.24510000000000001</v>
      </c>
      <c r="BD11" s="58"/>
      <c r="BE11" s="59">
        <v>65000</v>
      </c>
      <c r="BF11" s="50">
        <f t="shared" ref="BF11" si="52">IF(ISERROR(AW11*BE11),"",AW11*BE11)</f>
        <v>421200</v>
      </c>
      <c r="BG11" s="50">
        <f t="shared" ref="BG11" si="53">IF(ISERROR(AY11*BE11),"",AY11*BE11)</f>
        <v>503750</v>
      </c>
      <c r="BH11" s="60">
        <v>15.09</v>
      </c>
      <c r="BI11" s="50">
        <f t="shared" si="17"/>
        <v>980850</v>
      </c>
      <c r="BJ11" s="50">
        <f t="shared" ref="BJ11" si="54">IF(ISERROR(AY11*BE11*0.1),"",AY11*BE11*0.1)</f>
        <v>50375</v>
      </c>
      <c r="BK11" s="50">
        <f t="shared" ref="BK11" si="55">IF(ISERROR(BB11*BE11),"",BB11*BE11)</f>
        <v>1299350</v>
      </c>
    </row>
  </sheetData>
  <sheetProtection insertRows="0" deleteRows="0" sort="0"/>
  <protectedRanges>
    <protectedRange sqref="AA2:AC11 A2:G11 L12:N200 A12:J200 P12:BA200 AH2:AX11 BC2:BC11 N2:N11 AE2:AE11 P2:U11" name="Range1"/>
    <protectedRange sqref="Y2:Y11" name="Range1_2"/>
    <protectedRange sqref="AD2:AD11" name="Range1_3"/>
    <protectedRange sqref="AF2:AG11" name="Range1_4"/>
    <protectedRange sqref="BB2:BB11" name="Range1_5"/>
    <protectedRange sqref="BE2:BE11" name="Range1_6"/>
    <protectedRange sqref="K12:K250" name="Range1_1"/>
    <protectedRange sqref="O2:O245" name="Range1_3_1"/>
    <protectedRange sqref="BD2:BD245" name="Range1_4_1"/>
    <protectedRange sqref="H2:M11" name="Range1_7"/>
  </protectedRanges>
  <phoneticPr fontId="3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E2:E11</xm:sqref>
        </x14:dataValidation>
        <x14:dataValidation type="list" allowBlank="1" showInputMessage="1" showErrorMessage="1">
          <x14:formula1>
            <xm:f>#REF!</xm:f>
          </x14:formula1>
          <xm:sqref>F2:F11</xm:sqref>
        </x14:dataValidation>
        <x14:dataValidation type="list" allowBlank="1" showInputMessage="1" showErrorMessage="1">
          <x14:formula1>
            <xm:f>#REF!</xm:f>
          </x14:formula1>
          <xm:sqref>R2:R11</xm:sqref>
        </x14:dataValidation>
        <x14:dataValidation type="list" allowBlank="1" showInputMessage="1" showErrorMessage="1">
          <x14:formula1>
            <xm:f>#REF!</xm:f>
          </x14:formula1>
          <xm:sqref>U2:U11</xm:sqref>
        </x14:dataValidation>
        <x14:dataValidation type="list" allowBlank="1" showInputMessage="1" showErrorMessage="1">
          <x14:formula1>
            <xm:f>#REF!</xm:f>
          </x14:formula1>
          <xm:sqref>D2:D11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2026-02-24T07:21:18Z</dcterms:modified>
</cp:coreProperties>
</file>