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xr:revisionPtr revIDLastSave="0" documentId="13_ncr:1_{A9EFA763-40A5-49F5-A1D8-8B546585B055}" xr6:coauthVersionLast="47" xr6:coauthVersionMax="47" xr10:uidLastSave="{00000000-0000-0000-0000-000000000000}"/>
  <bookViews>
    <workbookView xWindow="-110" yWindow="-110" windowWidth="19420" windowHeight="11500" xr2:uid="{E5081EA7-52B8-47E1-B2B1-67D9DA651309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7" i="1" l="1"/>
  <c r="AB7" i="1"/>
  <c r="AC7" i="1" s="1"/>
  <c r="AE7" i="1" s="1"/>
  <c r="S7" i="1"/>
  <c r="AX6" i="1"/>
  <c r="AB6" i="1"/>
  <c r="AC6" i="1" s="1"/>
  <c r="AE6" i="1" s="1"/>
  <c r="S6" i="1"/>
  <c r="AX5" i="1"/>
  <c r="AB5" i="1"/>
  <c r="AC5" i="1" s="1"/>
  <c r="AE5" i="1" s="1"/>
  <c r="S5" i="1"/>
  <c r="T5" i="1" s="1"/>
  <c r="AX4" i="1"/>
  <c r="AB4" i="1"/>
  <c r="AC4" i="1" s="1"/>
  <c r="AE4" i="1" s="1"/>
  <c r="S4" i="1"/>
  <c r="AX3" i="1"/>
  <c r="AB3" i="1"/>
  <c r="AC3" i="1" s="1"/>
  <c r="AE3" i="1" s="1"/>
  <c r="S3" i="1"/>
  <c r="T3" i="1" s="1"/>
  <c r="AX2" i="1"/>
  <c r="AB2" i="1"/>
  <c r="AC2" i="1" s="1"/>
  <c r="AE2" i="1" s="1"/>
  <c r="S2" i="1"/>
  <c r="AH2" i="1" s="1"/>
  <c r="AH3" i="1" l="1"/>
  <c r="AH5" i="1"/>
  <c r="AI5" i="1" s="1"/>
  <c r="AI3" i="1"/>
  <c r="T4" i="1"/>
  <c r="AH4" i="1"/>
  <c r="T2" i="1"/>
  <c r="AI2" i="1" s="1"/>
  <c r="AH7" i="1"/>
  <c r="T7" i="1"/>
  <c r="T6" i="1"/>
  <c r="AH6" i="1"/>
  <c r="AW5" i="1" l="1"/>
  <c r="AW2" i="1"/>
  <c r="AI4" i="1"/>
  <c r="AI6" i="1"/>
  <c r="AI7" i="1"/>
  <c r="AW3" i="1"/>
  <c r="AK3" i="1" l="1"/>
  <c r="AS3" i="1"/>
  <c r="AO3" i="1"/>
  <c r="AM3" i="1"/>
  <c r="AW7" i="1"/>
  <c r="AW6" i="1"/>
  <c r="AW4" i="1"/>
  <c r="AS2" i="1"/>
  <c r="AO2" i="1"/>
  <c r="AM2" i="1"/>
  <c r="AK2" i="1"/>
  <c r="AK5" i="1"/>
  <c r="AS5" i="1"/>
  <c r="AO5" i="1"/>
  <c r="AM5" i="1"/>
  <c r="AT5" i="1" l="1"/>
  <c r="AU5" i="1" s="1"/>
  <c r="AV5" i="1" s="1"/>
  <c r="AS4" i="1"/>
  <c r="AO4" i="1"/>
  <c r="AM4" i="1"/>
  <c r="AK4" i="1"/>
  <c r="AT4" i="1" s="1"/>
  <c r="AU4" i="1" s="1"/>
  <c r="AV4" i="1" s="1"/>
  <c r="AS7" i="1"/>
  <c r="AO7" i="1"/>
  <c r="AK7" i="1"/>
  <c r="AM7" i="1"/>
  <c r="AT2" i="1"/>
  <c r="AU2" i="1" s="1"/>
  <c r="AV2" i="1" s="1"/>
  <c r="AS6" i="1"/>
  <c r="AO6" i="1"/>
  <c r="AM6" i="1"/>
  <c r="AK6" i="1"/>
  <c r="AT3" i="1"/>
  <c r="AU3" i="1" s="1"/>
  <c r="AV3" i="1" s="1"/>
  <c r="AT6" i="1" l="1"/>
  <c r="AU6" i="1" s="1"/>
  <c r="AV6" i="1" s="1"/>
  <c r="AT7" i="1"/>
  <c r="AU7" i="1" s="1"/>
  <c r="AV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68F64C2A-69EE-4F6F-9AED-58C87BADA105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8B07AC7F-0049-4DC0-AA62-8A7DC4FE98D6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7E4D7D9D-2C18-4CA3-B57A-8062B8494206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F1022080-C270-4205-9491-778B60FC1953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E200D037-C745-4C08-B18C-15342F141EEE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32126777-AE82-4485-AA8A-6001D9E3AF32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D280CA6B-3E06-45FE-9B0E-C923C09C51EF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CD842BD6-2B6B-4FFF-89E2-CE64D5ADE061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35C30DA0-D94C-49F0-AAF6-78DC4393D5E6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9B010CD9-9E2B-4A9E-81A6-ECE2FAD67CB6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0530A0D7-9628-4213-8933-BB72ABBEB1BA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3DA39E8A-C71F-4E47-87E1-55031EFC2A49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145AF307-69A3-4FF0-87E0-885F04D78B08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2C7D5F7E-C351-4402-8F43-61BF40B40EE5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E3E36FD9-115D-4F37-B4A0-205FDF8F3604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63FEA42B-7918-42A1-B30C-CED0EBF9D3FA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<sst xmlns="http://schemas.openxmlformats.org/spreadsheetml/2006/main" count="131" uniqueCount="75">
  <si>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</si>
  <si>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</si>
  <si>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</si>
  <si>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</si>
  <si>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</si>
  <si>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</si>
  <si>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</si>
  <si>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</si>
  <si>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</si>
  <si>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</si>
  <si>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</si>
  <si>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</si>
  <si>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</si>
  <si>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</si>
  <si>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</si>
  <si>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</si>
  <si>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</si>
  <si>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</si>
  <si>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</si>
  <si>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</si>
  <si>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</si>
  <si>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</si>
  <si>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</si>
  <si>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</si>
  <si>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</si>
  <si>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</si>
  <si>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</si>
  <si>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</si>
  <si>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</si>
  <si>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</si>
  <si>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</si>
  <si>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</si>
  <si>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</si>
  <si>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</si>
  <si>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</si>
  <si>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</si>
  <si>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</si>
  <si>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</si>
  <si>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</si>
  <si>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</si>
  <si>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</si>
  <si>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</si>
  <si>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</si>
  <si>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</si>
  <si>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</si>
  <si>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</si>
  <si>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</si>
  <si>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</si>
  <si>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</si>
  <si>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</si>
  <si>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</si>
  <si>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</si>
  <si>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</si>
  <si>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Regency Heights</t>
    <phoneticPr fontId="10" type="noConversion"/>
  </si>
  <si>
    <t>QUILT</t>
  </si>
  <si>
    <t>Cara</t>
    <phoneticPr fontId="10" type="noConversion"/>
  </si>
  <si>
    <t>100% Polyester Printed Quilt Mini Set</t>
    <phoneticPr fontId="10" type="noConversion"/>
  </si>
  <si>
    <t>Quilt Mini Set</t>
    <phoneticPr fontId="10" type="noConversion"/>
  </si>
  <si>
    <t>85gsm printed face, 85gsm Solid reverse, 120gsm poly fill. With Cloud quilting</t>
    <phoneticPr fontId="10" type="noConversion"/>
  </si>
  <si>
    <t xml:space="preserve">100% Polyester Microfiber,  poly fill  </t>
    <phoneticPr fontId="10" type="noConversion"/>
  </si>
  <si>
    <t>Twin: 66x90"/20x26"(1)</t>
  </si>
  <si>
    <t>Set</t>
  </si>
  <si>
    <t>Compressed/Knocked Down</t>
  </si>
  <si>
    <t>9404.40.9022</t>
    <phoneticPr fontId="10" type="noConversion"/>
  </si>
  <si>
    <t>Regency Heights</t>
  </si>
  <si>
    <t>Full/Queen: 90x90"/20x26"(2)</t>
  </si>
  <si>
    <t>King: 104x90"/20x36"(2)</t>
  </si>
  <si>
    <t>Purple</t>
    <phoneticPr fontId="10" type="noConversion"/>
  </si>
  <si>
    <t>RH14-0658</t>
    <phoneticPr fontId="10" type="noConversion"/>
  </si>
  <si>
    <t>RH14-0659</t>
  </si>
  <si>
    <t>RH14-0660</t>
  </si>
  <si>
    <t>Pink</t>
    <phoneticPr fontId="10" type="noConversion"/>
  </si>
  <si>
    <t>RH14-0661</t>
    <phoneticPr fontId="10" type="noConversion"/>
  </si>
  <si>
    <t>RH14-0662</t>
  </si>
  <si>
    <t>RH14-0663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</si>
</sst>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￥-804]#,##0.00;[Red][$￥-804]#,##0.00"/>
    <numFmt numFmtId="177" formatCode="#,##0;[Red]#,##0"/>
    <numFmt numFmtId="178" formatCode="&quot;$&quot;#,##0.00"/>
    <numFmt numFmtId="179" formatCode="0.0"/>
    <numFmt numFmtId="180" formatCode="0.000"/>
    <numFmt numFmtId="181" formatCode="\$#,##0.00;[Red]\$#,##0.00"/>
    <numFmt numFmtId="182" formatCode="_(&quot;$&quot;* #,##0.00_);_(&quot;$&quot;* \(#,##0.00\);_(&quot;$&quot;* &quot;-&quot;??_);_(@_)"/>
  </numFmts>
  <fonts count="11" x14ac:knownFonts="1">
    <font>
      <sz val="11"/>
      <name val="Calibri"/>
    </font>
    <font>
      <sz val="11"/>
      <name val="Calibri"/>
      <family val="2"/>
    </font>
    <font>
      <sz val="9"/>
      <name val="等线"/>
      <family val="2"/>
      <charset val="134"/>
      <scheme val="minor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Calibri"/>
      <family val="2"/>
    </font>
    <font>
      <sz val="11"/>
      <color theme="1"/>
      <name val="Calibri"/>
      <family val="2"/>
    </font>
    <font>
      <sz val="9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176" fontId="0" fillId="0" borderId="0"/>
    <xf numFmtId="176" fontId="1" fillId="0" borderId="0"/>
    <xf numFmtId="176" fontId="6" fillId="0" borderId="0"/>
    <xf numFmtId="18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176" fontId="0" fillId="0" borderId="0" xfId="0"/>
    <xf numFmtId="177" fontId="1" fillId="0" borderId="0" xfId="1" applyNumberFormat="1" applyAlignment="1">
      <alignment horizontal="center" wrapText="1"/>
    </xf>
    <xf numFmtId="176" fontId="1" fillId="0" borderId="0" xfId="1" applyAlignment="1">
      <alignment wrapText="1"/>
    </xf>
    <xf numFmtId="2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3" fillId="0" borderId="0" xfId="1" applyNumberFormat="1" applyFont="1" applyAlignment="1">
      <alignment horizontal="center" wrapText="1"/>
    </xf>
    <xf numFmtId="179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80" fontId="1" fillId="0" borderId="0" xfId="1" applyNumberFormat="1" applyAlignment="1">
      <alignment wrapText="1"/>
    </xf>
    <xf numFmtId="181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77" fontId="4" fillId="0" borderId="2" xfId="1" applyNumberFormat="1" applyFont="1" applyBorder="1" applyAlignment="1">
      <alignment horizontal="center" wrapText="1"/>
    </xf>
    <xf numFmtId="176" fontId="4" fillId="0" borderId="2" xfId="1" applyFont="1" applyBorder="1" applyAlignment="1">
      <alignment horizontal="center" wrapText="1"/>
    </xf>
    <xf numFmtId="176" fontId="4" fillId="4" borderId="2" xfId="1" applyFont="1" applyFill="1" applyBorder="1" applyAlignment="1">
      <alignment horizontal="center" wrapText="1"/>
    </xf>
    <xf numFmtId="176" fontId="5" fillId="4" borderId="2" xfId="1" applyFont="1" applyFill="1" applyBorder="1" applyAlignment="1">
      <alignment horizontal="center" wrapText="1"/>
    </xf>
    <xf numFmtId="176" fontId="5" fillId="5" borderId="2" xfId="1" applyFont="1" applyFill="1" applyBorder="1" applyAlignment="1">
      <alignment horizontal="center" wrapText="1"/>
    </xf>
    <xf numFmtId="176" fontId="4" fillId="5" borderId="2" xfId="1" applyFont="1" applyFill="1" applyBorder="1" applyAlignment="1">
      <alignment horizontal="center" wrapText="1"/>
    </xf>
    <xf numFmtId="176" fontId="4" fillId="2" borderId="2" xfId="1" applyFont="1" applyFill="1" applyBorder="1" applyAlignment="1">
      <alignment horizontal="center" wrapText="1"/>
    </xf>
    <xf numFmtId="2" fontId="4" fillId="2" borderId="2" xfId="1" applyNumberFormat="1" applyFont="1" applyFill="1" applyBorder="1" applyAlignment="1">
      <alignment horizontal="center" wrapText="1"/>
    </xf>
    <xf numFmtId="178" fontId="7" fillId="2" borderId="2" xfId="2" applyNumberFormat="1" applyFont="1" applyFill="1" applyBorder="1" applyAlignment="1">
      <alignment wrapText="1"/>
    </xf>
    <xf numFmtId="178" fontId="4" fillId="6" borderId="3" xfId="1" applyNumberFormat="1" applyFont="1" applyFill="1" applyBorder="1" applyAlignment="1">
      <alignment horizontal="center" wrapText="1"/>
    </xf>
    <xf numFmtId="2" fontId="8" fillId="2" borderId="2" xfId="1" applyNumberFormat="1" applyFont="1" applyFill="1" applyBorder="1" applyAlignment="1">
      <alignment horizontal="center" wrapText="1"/>
    </xf>
    <xf numFmtId="176" fontId="5" fillId="0" borderId="2" xfId="1" applyFont="1" applyBorder="1" applyAlignment="1">
      <alignment horizontal="center" wrapText="1"/>
    </xf>
    <xf numFmtId="179" fontId="4" fillId="0" borderId="2" xfId="1" applyNumberFormat="1" applyFont="1" applyBorder="1" applyAlignment="1">
      <alignment horizontal="center" wrapText="1"/>
    </xf>
    <xf numFmtId="2" fontId="4" fillId="0" borderId="2" xfId="1" applyNumberFormat="1" applyFont="1" applyBorder="1" applyAlignment="1">
      <alignment horizontal="center" wrapText="1"/>
    </xf>
    <xf numFmtId="1" fontId="4" fillId="0" borderId="2" xfId="1" applyNumberFormat="1" applyFont="1" applyBorder="1" applyAlignment="1">
      <alignment horizontal="center" wrapText="1"/>
    </xf>
    <xf numFmtId="180" fontId="7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81" fontId="4" fillId="0" borderId="2" xfId="1" applyNumberFormat="1" applyFont="1" applyBorder="1" applyAlignment="1">
      <alignment horizontal="center" wrapText="1"/>
    </xf>
    <xf numFmtId="178" fontId="7" fillId="0" borderId="2" xfId="2" applyNumberFormat="1" applyFont="1" applyBorder="1" applyAlignment="1">
      <alignment wrapText="1"/>
    </xf>
    <xf numFmtId="10" fontId="4" fillId="0" borderId="2" xfId="1" applyNumberFormat="1" applyFont="1" applyBorder="1" applyAlignment="1">
      <alignment horizontal="center" wrapText="1"/>
    </xf>
    <xf numFmtId="181" fontId="5" fillId="0" borderId="2" xfId="1" applyNumberFormat="1" applyFont="1" applyBorder="1" applyAlignment="1">
      <alignment horizontal="center" wrapText="1"/>
    </xf>
    <xf numFmtId="178" fontId="7" fillId="3" borderId="2" xfId="2" applyNumberFormat="1" applyFont="1" applyFill="1" applyBorder="1" applyAlignment="1">
      <alignment wrapText="1"/>
    </xf>
    <xf numFmtId="10" fontId="7" fillId="3" borderId="2" xfId="2" applyNumberFormat="1" applyFont="1" applyFill="1" applyBorder="1" applyAlignment="1">
      <alignment wrapText="1"/>
    </xf>
    <xf numFmtId="178" fontId="4" fillId="3" borderId="2" xfId="1" applyNumberFormat="1" applyFont="1" applyFill="1" applyBorder="1" applyAlignment="1">
      <alignment horizontal="center" wrapText="1"/>
    </xf>
    <xf numFmtId="10" fontId="4" fillId="3" borderId="2" xfId="1" applyNumberFormat="1" applyFont="1" applyFill="1" applyBorder="1" applyAlignment="1">
      <alignment horizontal="center" wrapText="1"/>
    </xf>
    <xf numFmtId="2" fontId="3" fillId="5" borderId="2" xfId="1" applyNumberFormat="1" applyFont="1" applyFill="1" applyBorder="1" applyAlignment="1">
      <alignment horizontal="center" wrapText="1"/>
    </xf>
    <xf numFmtId="177" fontId="1" fillId="5" borderId="2" xfId="1" applyNumberFormat="1" applyFill="1" applyBorder="1" applyAlignment="1">
      <alignment horizontal="center" wrapText="1"/>
    </xf>
    <xf numFmtId="176" fontId="1" fillId="5" borderId="1" xfId="1" applyFill="1" applyBorder="1" applyAlignment="1">
      <alignment horizontal="center" wrapText="1"/>
    </xf>
    <xf numFmtId="176" fontId="9" fillId="5" borderId="2" xfId="1" applyFont="1" applyFill="1" applyBorder="1" applyAlignment="1">
      <alignment wrapText="1"/>
    </xf>
    <xf numFmtId="176" fontId="1" fillId="5" borderId="2" xfId="1" applyFill="1" applyBorder="1" applyAlignment="1">
      <alignment wrapText="1"/>
    </xf>
    <xf numFmtId="176" fontId="1" fillId="5" borderId="2" xfId="1" applyFill="1" applyBorder="1" applyAlignment="1">
      <alignment horizontal="center" wrapText="1"/>
    </xf>
    <xf numFmtId="176" fontId="1" fillId="5" borderId="2" xfId="0" applyFont="1" applyFill="1" applyBorder="1" applyAlignment="1">
      <alignment wrapText="1"/>
    </xf>
    <xf numFmtId="176" fontId="6" fillId="5" borderId="2" xfId="0" applyFont="1" applyFill="1" applyBorder="1"/>
    <xf numFmtId="2" fontId="1" fillId="5" borderId="2" xfId="1" applyNumberFormat="1" applyFill="1" applyBorder="1" applyAlignment="1">
      <alignment wrapText="1"/>
    </xf>
    <xf numFmtId="178" fontId="0" fillId="5" borderId="2" xfId="3" applyNumberFormat="1" applyFont="1" applyFill="1" applyBorder="1" applyAlignment="1">
      <alignment wrapText="1"/>
    </xf>
    <xf numFmtId="179" fontId="1" fillId="5" borderId="2" xfId="1" applyNumberFormat="1" applyFill="1" applyBorder="1" applyAlignment="1">
      <alignment wrapText="1"/>
    </xf>
    <xf numFmtId="1" fontId="1" fillId="5" borderId="2" xfId="1" applyNumberFormat="1" applyFill="1" applyBorder="1" applyAlignment="1">
      <alignment wrapText="1"/>
    </xf>
    <xf numFmtId="180" fontId="1" fillId="5" borderId="2" xfId="1" applyNumberFormat="1" applyFill="1" applyBorder="1" applyAlignment="1">
      <alignment wrapText="1"/>
    </xf>
    <xf numFmtId="181" fontId="1" fillId="5" borderId="2" xfId="1" applyNumberFormat="1" applyFill="1" applyBorder="1" applyAlignment="1">
      <alignment wrapText="1"/>
    </xf>
    <xf numFmtId="178" fontId="1" fillId="5" borderId="2" xfId="1" applyNumberFormat="1" applyFill="1" applyBorder="1" applyAlignment="1">
      <alignment wrapText="1"/>
    </xf>
    <xf numFmtId="10" fontId="1" fillId="5" borderId="2" xfId="1" applyNumberFormat="1" applyFill="1" applyBorder="1" applyAlignment="1">
      <alignment wrapText="1"/>
    </xf>
    <xf numFmtId="178" fontId="3" fillId="5" borderId="2" xfId="1" applyNumberFormat="1" applyFont="1" applyFill="1" applyBorder="1" applyAlignment="1">
      <alignment wrapText="1"/>
    </xf>
    <xf numFmtId="10" fontId="0" fillId="5" borderId="2" xfId="4" applyNumberFormat="1" applyFont="1" applyFill="1" applyBorder="1" applyAlignment="1">
      <alignment wrapText="1"/>
    </xf>
    <xf numFmtId="176" fontId="1" fillId="5" borderId="0" xfId="1" applyFill="1" applyAlignment="1">
      <alignment wrapText="1"/>
    </xf>
    <xf numFmtId="176" fontId="1" fillId="5" borderId="4" xfId="1" applyFill="1" applyBorder="1" applyAlignment="1">
      <alignment horizontal="center" wrapText="1"/>
    </xf>
  </cellXfs>
  <cellStyles count="5">
    <cellStyle name="Currency 2" xfId="3" xr:uid="{AE4F00DA-25D9-47DE-AB6E-91CE8392874F}"/>
    <cellStyle name="Normal 2" xfId="1" xr:uid="{C532541F-AC15-481D-AD77-DE92E22BCA31}"/>
    <cellStyle name="Normal 2 18 2" xfId="2" xr:uid="{634D7462-7B39-438F-8173-B02CBF854F2D}"/>
    <cellStyle name="Percent 2" xfId="4" xr:uid="{8F34F9F2-F836-4232-92DC-6903DD168CD0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330200</xdr:colOff>
      <xdr:row>1</xdr:row>
      <xdr:rowOff>8466</xdr:rowOff>
    </xdr:from>
    <xdr:to>
      <xdr:col>1</xdr:col>
      <xdr:colOff>1634066</xdr:colOff>
      <xdr:row>3</xdr:row>
      <xdr:rowOff>518817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8C439A6B-800F-4632-ADEB-60A0B42FF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0450" y="6599766"/>
          <a:ext cx="1303866" cy="1685100"/>
        </a:xfrm>
        <a:prstGeom prst="rect">
          <a:avLst/>
        </a:prstGeom>
      </xdr:spPr>
    </xdr:pic>
    <xdr:clientData/>
  </xdr:twoCellAnchor>
  <xdr:twoCellAnchor editAs="oneCell">
    <xdr:from>
      <xdr:col>1</xdr:col>
      <xdr:colOff>347134</xdr:colOff>
      <xdr:row>4</xdr:row>
      <xdr:rowOff>8466</xdr:rowOff>
    </xdr:from>
    <xdr:to>
      <xdr:col>1</xdr:col>
      <xdr:colOff>1625600</xdr:colOff>
      <xdr:row>6</xdr:row>
      <xdr:rowOff>517592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8D85D2AE-A501-4A36-862A-1FE8F0F35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7384" y="8536516"/>
          <a:ext cx="1278466" cy="1683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76E82-03F3-4CD0-A1C6-4E64726E05AE}">
  <dimension ref="A1:BA7"/>
  <sheetViews>
    <sheetView tabSelected="1" topLeftCell="I1" zoomScale="90" zoomScaleNormal="90" workbookViewId="0">
      <selection activeCell="L7" sqref="L7"/>
    </sheetView>
  </sheetViews>
  <sheetFormatPr defaultColWidth="9.453125" defaultRowHeight="14.5" x14ac:dyDescent="0.35"/>
  <cols>
    <col min="1" max="1" width="10.453125" style="1" customWidth="1"/>
    <col min="2" max="2" width="30.54296875" style="2" customWidth="1"/>
    <col min="3" max="3" width="18.453125" style="2" customWidth="1"/>
    <col min="4" max="4" width="16.453125" style="2" customWidth="1"/>
    <col min="5" max="5" width="7.54296875" style="2" customWidth="1"/>
    <col min="6" max="6" width="14.453125" style="2" customWidth="1"/>
    <col min="7" max="7" width="11.453125" style="2" customWidth="1"/>
    <col min="8" max="8" width="15.54296875" style="2" customWidth="1"/>
    <col min="9" max="9" width="12.54296875" style="2" customWidth="1"/>
    <col min="10" max="10" width="64.453125" style="2" customWidth="1"/>
    <col min="11" max="11" width="14.453125" style="2" bestFit="1" customWidth="1"/>
    <col min="12" max="12" width="48.453125" style="2" customWidth="1"/>
    <col min="13" max="13" width="8.453125" style="2" customWidth="1"/>
    <col min="14" max="14" width="11.453125" style="2" customWidth="1"/>
    <col min="15" max="15" width="15.453125" style="2" customWidth="1"/>
    <col min="16" max="16" width="8.54296875" style="2" customWidth="1"/>
    <col min="17" max="17" width="11.453125" style="2" customWidth="1"/>
    <col min="18" max="18" width="9.54296875" style="3" customWidth="1"/>
    <col min="19" max="19" width="12" style="4" customWidth="1"/>
    <col min="20" max="20" width="11.453125" style="4" customWidth="1"/>
    <col min="21" max="21" width="11.453125" style="5" customWidth="1"/>
    <col min="22" max="22" width="15.54296875" style="2" customWidth="1"/>
    <col min="23" max="23" width="11" style="6" customWidth="1"/>
    <col min="24" max="24" width="13.453125" style="6" customWidth="1"/>
    <col min="25" max="25" width="11.453125" style="6" customWidth="1"/>
    <col min="26" max="26" width="12.54296875" style="3" customWidth="1"/>
    <col min="27" max="27" width="9.453125" style="7" customWidth="1"/>
    <col min="28" max="28" width="13" style="8" customWidth="1"/>
    <col min="29" max="29" width="14.453125" style="7" customWidth="1"/>
    <col min="30" max="30" width="13.54296875" style="9" customWidth="1"/>
    <col min="31" max="31" width="13.54296875" style="4" customWidth="1"/>
    <col min="32" max="32" width="14.54296875" style="2" customWidth="1"/>
    <col min="33" max="33" width="8.453125" style="10" customWidth="1"/>
    <col min="34" max="34" width="12.453125" style="4" customWidth="1"/>
    <col min="35" max="35" width="8.54296875" style="4" customWidth="1"/>
    <col min="36" max="36" width="7.54296875" style="10" customWidth="1"/>
    <col min="37" max="37" width="8.453125" style="4" customWidth="1"/>
    <col min="38" max="38" width="12.54296875" style="10" customWidth="1"/>
    <col min="39" max="39" width="12" style="4" customWidth="1"/>
    <col min="40" max="40" width="11.54296875" style="10" customWidth="1"/>
    <col min="41" max="42" width="10.54296875" style="4" customWidth="1"/>
    <col min="43" max="43" width="9.54296875" style="9" customWidth="1"/>
    <col min="44" max="44" width="9.54296875" style="10" customWidth="1"/>
    <col min="45" max="45" width="10" style="4" customWidth="1"/>
    <col min="46" max="46" width="9.54296875" style="4" customWidth="1"/>
    <col min="47" max="47" width="11.54296875" style="4" customWidth="1"/>
    <col min="48" max="48" width="11.453125" style="10" customWidth="1"/>
    <col min="49" max="49" width="11.453125" style="4" customWidth="1"/>
    <col min="50" max="50" width="11.54296875" style="4" customWidth="1"/>
    <col min="51" max="51" width="12.54296875" style="4" customWidth="1"/>
    <col min="52" max="52" width="12.453125" style="10" customWidth="1"/>
    <col min="53" max="53" width="12.453125" style="7" customWidth="1"/>
    <col min="54" max="54" width="20" style="2" customWidth="1"/>
    <col min="55" max="55" width="9.453125" style="2" customWidth="1"/>
    <col min="56" max="16384" width="9.453125" style="2"/>
  </cols>
  <sheetData>
    <row r="1" spans="1:53" ht="32.9" customHeight="1" x14ac:dyDescent="0.35">
      <c r="A1" s="11" t="s">
        <v>0</v>
      </c>
      <c r="B1" s="12" t="s">
        <v>1</v>
      </c>
      <c r="C1" s="13" t="s">
        <v>2</v>
      </c>
      <c r="D1" s="14" t="s">
        <v>3</v>
      </c>
      <c r="E1" s="14" t="s">
        <v>4</v>
      </c>
      <c r="F1" s="15" t="s">
        <v>5</v>
      </c>
      <c r="G1" s="13" t="s">
        <v>6</v>
      </c>
      <c r="H1" s="16" t="s">
        <v>7</v>
      </c>
      <c r="I1" s="16" t="s">
        <v>8</v>
      </c>
      <c r="J1" s="16" t="s">
        <v>9</v>
      </c>
      <c r="K1" s="16" t="s">
        <v>10</v>
      </c>
      <c r="L1" s="16" t="s">
        <v>11</v>
      </c>
      <c r="M1" s="16" t="s">
        <v>12</v>
      </c>
      <c r="N1" s="13" t="s">
        <v>13</v>
      </c>
      <c r="O1" s="13" t="s">
        <v>14</v>
      </c>
      <c r="P1" s="16" t="s">
        <v>15</v>
      </c>
      <c r="Q1" s="17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3" t="s">
        <v>23</v>
      </c>
      <c r="Y1" s="23" t="s">
        <v>24</v>
      </c>
      <c r="Z1" s="24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29" t="s">
        <v>30</v>
      </c>
      <c r="AF1" s="12" t="s">
        <v>31</v>
      </c>
      <c r="AG1" s="30" t="s">
        <v>32</v>
      </c>
      <c r="AH1" s="29" t="s">
        <v>33</v>
      </c>
      <c r="AI1" s="29" t="s">
        <v>34</v>
      </c>
      <c r="AJ1" s="30" t="s">
        <v>35</v>
      </c>
      <c r="AK1" s="29" t="s">
        <v>36</v>
      </c>
      <c r="AL1" s="30" t="s">
        <v>37</v>
      </c>
      <c r="AM1" s="29" t="s">
        <v>38</v>
      </c>
      <c r="AN1" s="30" t="s">
        <v>39</v>
      </c>
      <c r="AO1" s="29" t="s">
        <v>40</v>
      </c>
      <c r="AP1" s="29" t="s">
        <v>41</v>
      </c>
      <c r="AQ1" s="31" t="s">
        <v>42</v>
      </c>
      <c r="AR1" s="30" t="s">
        <v>43</v>
      </c>
      <c r="AS1" s="29" t="s">
        <v>44</v>
      </c>
      <c r="AT1" s="29" t="s">
        <v>45</v>
      </c>
      <c r="AU1" s="32" t="s">
        <v>46</v>
      </c>
      <c r="AV1" s="33" t="s">
        <v>47</v>
      </c>
      <c r="AW1" s="32" t="s">
        <v>48</v>
      </c>
      <c r="AX1" s="32" t="s">
        <v>49</v>
      </c>
      <c r="AY1" s="34" t="s">
        <v>50</v>
      </c>
      <c r="AZ1" s="35" t="s">
        <v>51</v>
      </c>
      <c r="BA1" s="25" t="s">
        <v>52</v>
      </c>
    </row>
    <row r="2" spans="1:53" s="54" customFormat="1" ht="48.65" customHeight="1" x14ac:dyDescent="0.35">
      <c r="A2" s="37">
        <v>1</v>
      </c>
      <c r="B2" s="38"/>
      <c r="C2" s="39"/>
      <c r="D2" s="40" t="s">
        <v>53</v>
      </c>
      <c r="E2" s="40"/>
      <c r="F2" s="40" t="s">
        <v>54</v>
      </c>
      <c r="G2" s="41" t="s">
        <v>55</v>
      </c>
      <c r="H2" s="42" t="s">
        <v>56</v>
      </c>
      <c r="I2" s="40" t="s">
        <v>57</v>
      </c>
      <c r="J2" s="40" t="s">
        <v>58</v>
      </c>
      <c r="K2" s="40" t="s">
        <v>59</v>
      </c>
      <c r="L2" s="40" t="s">
        <v>60</v>
      </c>
      <c r="M2" s="40" t="s">
        <v>67</v>
      </c>
      <c r="N2" s="43" t="s">
        <v>68</v>
      </c>
      <c r="O2" s="43"/>
      <c r="P2" s="40" t="s">
        <v>61</v>
      </c>
      <c r="Q2" s="40">
        <v>51.5</v>
      </c>
      <c r="R2" s="44">
        <v>7.85</v>
      </c>
      <c r="S2" s="45">
        <f>IF(ISERROR(Q2/R2),"",Q2/R2)</f>
        <v>6.5605095541401273</v>
      </c>
      <c r="T2" s="45">
        <f>S2</f>
        <v>6.5605095541401273</v>
      </c>
      <c r="U2" s="36"/>
      <c r="V2" s="40" t="s">
        <v>62</v>
      </c>
      <c r="W2" s="46">
        <v>42</v>
      </c>
      <c r="X2" s="46">
        <v>32</v>
      </c>
      <c r="Y2" s="46">
        <v>37</v>
      </c>
      <c r="Z2" s="44">
        <v>5.5</v>
      </c>
      <c r="AA2" s="47">
        <v>3</v>
      </c>
      <c r="AB2" s="48">
        <f>IF(W2="","",W2*X2*Y2/1000000)</f>
        <v>4.9728000000000001E-2</v>
      </c>
      <c r="AC2" s="47">
        <f>IF(AA2="","",65/AB2*AA2)</f>
        <v>3921.332046332046</v>
      </c>
      <c r="AD2" s="49">
        <v>4000</v>
      </c>
      <c r="AE2" s="50">
        <f>IF(ISERROR(AD2/AC2),"",AD2/AC2)</f>
        <v>1.0200615384615386</v>
      </c>
      <c r="AF2" s="40" t="s">
        <v>63</v>
      </c>
      <c r="AG2" s="51">
        <v>0.32800000000000001</v>
      </c>
      <c r="AH2" s="50">
        <f>IF(ISERROR(S2*AG2),"",S2*AG2)</f>
        <v>2.1518471337579617</v>
      </c>
      <c r="AI2" s="50">
        <f>IF(ISERROR(T2+AE2+AH2),"",T2+AE2+AH2)</f>
        <v>9.7324182263596271</v>
      </c>
      <c r="AJ2" s="51">
        <v>0</v>
      </c>
      <c r="AK2" s="50">
        <f t="shared" ref="AK2:AK4" si="0">IF(ISERROR(AW2*AJ2),"",AW2*AJ2)</f>
        <v>0</v>
      </c>
      <c r="AL2" s="51">
        <v>0</v>
      </c>
      <c r="AM2" s="50">
        <f t="shared" ref="AM2:AM4" si="1">IF(ISERROR(AW2*AL2),"",AW2*AL2)</f>
        <v>0</v>
      </c>
      <c r="AN2" s="51">
        <v>0</v>
      </c>
      <c r="AO2" s="50">
        <f t="shared" ref="AO2:AO4" si="2">IF(ISERROR(AW2*AN2),"",AW2*AN2)</f>
        <v>0</v>
      </c>
      <c r="AP2" s="50">
        <v>0</v>
      </c>
      <c r="AQ2" s="49">
        <v>0</v>
      </c>
      <c r="AR2" s="51">
        <v>0</v>
      </c>
      <c r="AS2" s="50">
        <f>IF(ISERROR(AW2*AR2),"",AW2*AR2)</f>
        <v>0</v>
      </c>
      <c r="AT2" s="50">
        <f t="shared" ref="AT2:AT4" si="3">IF(ISERROR(AK2+AM2+AO2+AP2+AS2),"",AK2+AM2+AO2+AP2+AS2)</f>
        <v>0</v>
      </c>
      <c r="AU2" s="52">
        <f>AI2+AT2</f>
        <v>9.7324182263596271</v>
      </c>
      <c r="AV2" s="53">
        <f>IF(ISERROR((AW2-AU2)/AW2),"",(AW2-AU2)/AW2)</f>
        <v>0</v>
      </c>
      <c r="AW2" s="52">
        <f>AI2</f>
        <v>9.7324182263596271</v>
      </c>
      <c r="AX2" s="50">
        <f t="shared" ref="AX2:AX4" si="4">IF(ISERROR(AY2*(1-AZ2)),"",AY2*(1-AZ2))</f>
        <v>34.99</v>
      </c>
      <c r="AY2" s="50">
        <v>34.99</v>
      </c>
      <c r="AZ2" s="51"/>
      <c r="BA2" s="47">
        <v>24</v>
      </c>
    </row>
    <row r="3" spans="1:53" s="54" customFormat="1" ht="44.15" customHeight="1" x14ac:dyDescent="0.35">
      <c r="A3" s="37">
        <v>2</v>
      </c>
      <c r="B3" s="55"/>
      <c r="C3" s="39"/>
      <c r="D3" s="40" t="s">
        <v>64</v>
      </c>
      <c r="E3" s="40"/>
      <c r="F3" s="40" t="s">
        <v>54</v>
      </c>
      <c r="G3" s="41" t="s">
        <v>55</v>
      </c>
      <c r="H3" s="42" t="s">
        <v>56</v>
      </c>
      <c r="I3" s="40" t="s">
        <v>57</v>
      </c>
      <c r="J3" s="40" t="s">
        <v>58</v>
      </c>
      <c r="K3" s="40" t="s">
        <v>59</v>
      </c>
      <c r="L3" s="40" t="s">
        <v>65</v>
      </c>
      <c r="M3" s="40" t="s">
        <v>67</v>
      </c>
      <c r="N3" s="43" t="s">
        <v>69</v>
      </c>
      <c r="O3" s="43"/>
      <c r="P3" s="40" t="s">
        <v>61</v>
      </c>
      <c r="Q3" s="40">
        <v>66</v>
      </c>
      <c r="R3" s="44">
        <v>7.85</v>
      </c>
      <c r="S3" s="45">
        <f t="shared" ref="S3:S4" si="5">IF(ISERROR(Q3/R3),"",Q3/R3)</f>
        <v>8.4076433121019107</v>
      </c>
      <c r="T3" s="45">
        <f t="shared" ref="T3:T4" si="6">S3</f>
        <v>8.4076433121019107</v>
      </c>
      <c r="U3" s="36"/>
      <c r="V3" s="40" t="s">
        <v>62</v>
      </c>
      <c r="W3" s="46">
        <v>42</v>
      </c>
      <c r="X3" s="46">
        <v>32</v>
      </c>
      <c r="Y3" s="46">
        <v>37</v>
      </c>
      <c r="Z3" s="44">
        <v>7.7</v>
      </c>
      <c r="AA3" s="47">
        <v>3</v>
      </c>
      <c r="AB3" s="48">
        <f t="shared" ref="AB3" si="7">IF(W3="","",W3*X3*Y3/1000000)</f>
        <v>4.9728000000000001E-2</v>
      </c>
      <c r="AC3" s="47">
        <f t="shared" ref="AC3:AC4" si="8">IF(AA3="","",65/AB3*AA3)</f>
        <v>3921.332046332046</v>
      </c>
      <c r="AD3" s="49">
        <v>4000</v>
      </c>
      <c r="AE3" s="50">
        <f t="shared" ref="AE3:AE4" si="9">IF(ISERROR(AD3/AC3),"",AD3/AC3)</f>
        <v>1.0200615384615386</v>
      </c>
      <c r="AF3" s="40" t="s">
        <v>63</v>
      </c>
      <c r="AG3" s="51">
        <v>0.32800000000000001</v>
      </c>
      <c r="AH3" s="50">
        <f t="shared" ref="AH3:AH4" si="10">IF(ISERROR(S3*AG3),"",S3*AG3)</f>
        <v>2.7577070063694267</v>
      </c>
      <c r="AI3" s="50">
        <f>IF(ISERROR(T3+AE3+AH3),"",T3+AE3+AH3)</f>
        <v>12.185411856932877</v>
      </c>
      <c r="AJ3" s="51">
        <v>0</v>
      </c>
      <c r="AK3" s="50">
        <f t="shared" si="0"/>
        <v>0</v>
      </c>
      <c r="AL3" s="51">
        <v>0</v>
      </c>
      <c r="AM3" s="50">
        <f t="shared" si="1"/>
        <v>0</v>
      </c>
      <c r="AN3" s="51">
        <v>0</v>
      </c>
      <c r="AO3" s="50">
        <f t="shared" si="2"/>
        <v>0</v>
      </c>
      <c r="AP3" s="50">
        <v>0</v>
      </c>
      <c r="AQ3" s="49">
        <v>0</v>
      </c>
      <c r="AR3" s="51">
        <v>0</v>
      </c>
      <c r="AS3" s="50">
        <f t="shared" ref="AS3:AS4" si="11">IF(ISERROR(AW3*AR3),"",AW3*AR3)</f>
        <v>0</v>
      </c>
      <c r="AT3" s="50">
        <f t="shared" si="3"/>
        <v>0</v>
      </c>
      <c r="AU3" s="52">
        <f t="shared" ref="AU3:AU4" si="12">IF(ISERROR(AI3+AT3),"",AI3+AT3)</f>
        <v>12.185411856932877</v>
      </c>
      <c r="AV3" s="53">
        <f t="shared" ref="AV3:AV4" si="13">IF(ISERROR((AW3-AU3)/AW3),"",(AW3-AU3)/AW3)</f>
        <v>0</v>
      </c>
      <c r="AW3" s="52">
        <f t="shared" ref="AW3:AW4" si="14">AI3</f>
        <v>12.185411856932877</v>
      </c>
      <c r="AX3" s="50">
        <f t="shared" si="4"/>
        <v>39.99</v>
      </c>
      <c r="AY3" s="50">
        <v>39.99</v>
      </c>
      <c r="AZ3" s="51"/>
      <c r="BA3" s="47">
        <v>93</v>
      </c>
    </row>
    <row r="4" spans="1:53" s="54" customFormat="1" ht="44.15" customHeight="1" x14ac:dyDescent="0.35">
      <c r="A4" s="37">
        <v>3</v>
      </c>
      <c r="B4" s="55"/>
      <c r="C4" s="39"/>
      <c r="D4" s="40" t="s">
        <v>64</v>
      </c>
      <c r="E4" s="40"/>
      <c r="F4" s="40" t="s">
        <v>54</v>
      </c>
      <c r="G4" s="41" t="s">
        <v>55</v>
      </c>
      <c r="H4" s="42" t="s">
        <v>56</v>
      </c>
      <c r="I4" s="40" t="s">
        <v>57</v>
      </c>
      <c r="J4" s="40" t="s">
        <v>58</v>
      </c>
      <c r="K4" s="40" t="s">
        <v>59</v>
      </c>
      <c r="L4" s="40" t="s">
        <v>66</v>
      </c>
      <c r="M4" s="40" t="s">
        <v>67</v>
      </c>
      <c r="N4" s="43" t="s">
        <v>70</v>
      </c>
      <c r="O4" s="43"/>
      <c r="P4" s="40" t="s">
        <v>61</v>
      </c>
      <c r="Q4" s="40">
        <v>74.5</v>
      </c>
      <c r="R4" s="44">
        <v>7.85</v>
      </c>
      <c r="S4" s="45">
        <f t="shared" si="5"/>
        <v>9.4904458598726116</v>
      </c>
      <c r="T4" s="45">
        <f t="shared" si="6"/>
        <v>9.4904458598726116</v>
      </c>
      <c r="U4" s="36"/>
      <c r="V4" s="40" t="s">
        <v>62</v>
      </c>
      <c r="W4" s="46">
        <v>42</v>
      </c>
      <c r="X4" s="46">
        <v>32</v>
      </c>
      <c r="Y4" s="46">
        <v>43</v>
      </c>
      <c r="Z4" s="44">
        <v>9</v>
      </c>
      <c r="AA4" s="47">
        <v>3</v>
      </c>
      <c r="AB4" s="48">
        <f>IF(W4="","",W4*X4*Y4/1000000)</f>
        <v>5.7792000000000003E-2</v>
      </c>
      <c r="AC4" s="47">
        <f t="shared" si="8"/>
        <v>3374.1694352159466</v>
      </c>
      <c r="AD4" s="49">
        <v>4000</v>
      </c>
      <c r="AE4" s="50">
        <f t="shared" si="9"/>
        <v>1.1854769230769231</v>
      </c>
      <c r="AF4" s="40" t="s">
        <v>63</v>
      </c>
      <c r="AG4" s="51">
        <v>0.32800000000000001</v>
      </c>
      <c r="AH4" s="50">
        <f t="shared" si="10"/>
        <v>3.1128662420382169</v>
      </c>
      <c r="AI4" s="50">
        <f>IF(ISERROR(T4+AE4+AH4),"",T4+AE4+AH4)</f>
        <v>13.788789024987752</v>
      </c>
      <c r="AJ4" s="51">
        <v>0</v>
      </c>
      <c r="AK4" s="50">
        <f t="shared" si="0"/>
        <v>0</v>
      </c>
      <c r="AL4" s="51">
        <v>0</v>
      </c>
      <c r="AM4" s="50">
        <f t="shared" si="1"/>
        <v>0</v>
      </c>
      <c r="AN4" s="51">
        <v>0</v>
      </c>
      <c r="AO4" s="50">
        <f t="shared" si="2"/>
        <v>0</v>
      </c>
      <c r="AP4" s="50">
        <v>0</v>
      </c>
      <c r="AQ4" s="49">
        <v>0</v>
      </c>
      <c r="AR4" s="51">
        <v>0</v>
      </c>
      <c r="AS4" s="50">
        <f t="shared" si="11"/>
        <v>0</v>
      </c>
      <c r="AT4" s="50">
        <f t="shared" si="3"/>
        <v>0</v>
      </c>
      <c r="AU4" s="52">
        <f t="shared" si="12"/>
        <v>13.788789024987752</v>
      </c>
      <c r="AV4" s="53">
        <f t="shared" si="13"/>
        <v>0</v>
      </c>
      <c r="AW4" s="52">
        <f t="shared" si="14"/>
        <v>13.788789024987752</v>
      </c>
      <c r="AX4" s="50">
        <f t="shared" si="4"/>
        <v>44.99</v>
      </c>
      <c r="AY4" s="50">
        <v>44.99</v>
      </c>
      <c r="AZ4" s="51"/>
      <c r="BA4" s="47">
        <v>84</v>
      </c>
    </row>
    <row r="5" spans="1:53" s="54" customFormat="1" ht="48.65" customHeight="1" x14ac:dyDescent="0.35">
      <c r="A5" s="37">
        <v>1</v>
      </c>
      <c r="B5" s="38"/>
      <c r="C5" s="39"/>
      <c r="D5" s="40" t="s">
        <v>53</v>
      </c>
      <c r="E5" s="40"/>
      <c r="F5" s="40" t="s">
        <v>54</v>
      </c>
      <c r="G5" s="41" t="s">
        <v>55</v>
      </c>
      <c r="H5" s="42" t="s">
        <v>56</v>
      </c>
      <c r="I5" s="40" t="s">
        <v>57</v>
      </c>
      <c r="J5" s="40" t="s">
        <v>58</v>
      </c>
      <c r="K5" s="40" t="s">
        <v>59</v>
      </c>
      <c r="L5" s="40" t="s">
        <v>60</v>
      </c>
      <c r="M5" s="40" t="s">
        <v>71</v>
      </c>
      <c r="N5" s="43" t="s">
        <v>72</v>
      </c>
      <c r="O5" s="43"/>
      <c r="P5" s="40" t="s">
        <v>61</v>
      </c>
      <c r="Q5" s="40">
        <v>51.5</v>
      </c>
      <c r="R5" s="44">
        <v>7.85</v>
      </c>
      <c r="S5" s="45">
        <f>IF(ISERROR(Q5/R5),"",Q5/R5)</f>
        <v>6.5605095541401273</v>
      </c>
      <c r="T5" s="45">
        <f>S5</f>
        <v>6.5605095541401273</v>
      </c>
      <c r="U5" s="36"/>
      <c r="V5" s="40" t="s">
        <v>62</v>
      </c>
      <c r="W5" s="46">
        <v>42</v>
      </c>
      <c r="X5" s="46">
        <v>32</v>
      </c>
      <c r="Y5" s="46">
        <v>37</v>
      </c>
      <c r="Z5" s="44">
        <v>5.5</v>
      </c>
      <c r="AA5" s="47">
        <v>3</v>
      </c>
      <c r="AB5" s="48">
        <f>IF(W5="","",W5*X5*Y5/1000000)</f>
        <v>4.9728000000000001E-2</v>
      </c>
      <c r="AC5" s="47">
        <f>IF(AA5="","",65/AB5*AA5)</f>
        <v>3921.332046332046</v>
      </c>
      <c r="AD5" s="49">
        <v>4000</v>
      </c>
      <c r="AE5" s="50">
        <f>IF(ISERROR(AD5/AC5),"",AD5/AC5)</f>
        <v>1.0200615384615386</v>
      </c>
      <c r="AF5" s="40" t="s">
        <v>63</v>
      </c>
      <c r="AG5" s="51">
        <v>0.32800000000000001</v>
      </c>
      <c r="AH5" s="50">
        <f>IF(ISERROR(S5*AG5),"",S5*AG5)</f>
        <v>2.1518471337579617</v>
      </c>
      <c r="AI5" s="50">
        <f>IF(ISERROR(T5+AE5+AH5),"",T5+AE5+AH5)</f>
        <v>9.7324182263596271</v>
      </c>
      <c r="AJ5" s="51">
        <v>0</v>
      </c>
      <c r="AK5" s="50">
        <f t="shared" ref="AK5:AK7" si="15">IF(ISERROR(AW5*AJ5),"",AW5*AJ5)</f>
        <v>0</v>
      </c>
      <c r="AL5" s="51">
        <v>0</v>
      </c>
      <c r="AM5" s="50">
        <f t="shared" ref="AM5:AM7" si="16">IF(ISERROR(AW5*AL5),"",AW5*AL5)</f>
        <v>0</v>
      </c>
      <c r="AN5" s="51">
        <v>0</v>
      </c>
      <c r="AO5" s="50">
        <f t="shared" ref="AO5:AO7" si="17">IF(ISERROR(AW5*AN5),"",AW5*AN5)</f>
        <v>0</v>
      </c>
      <c r="AP5" s="50">
        <v>0</v>
      </c>
      <c r="AQ5" s="49">
        <v>0</v>
      </c>
      <c r="AR5" s="51">
        <v>0</v>
      </c>
      <c r="AS5" s="50">
        <f>IF(ISERROR(AW5*AR5),"",AW5*AR5)</f>
        <v>0</v>
      </c>
      <c r="AT5" s="50">
        <f t="shared" ref="AT5:AT7" si="18">IF(ISERROR(AK5+AM5+AO5+AP5+AS5),"",AK5+AM5+AO5+AP5+AS5)</f>
        <v>0</v>
      </c>
      <c r="AU5" s="52">
        <f>AI5+AT5</f>
        <v>9.7324182263596271</v>
      </c>
      <c r="AV5" s="53">
        <f>IF(ISERROR((AW5-AU5)/AW5),"",(AW5-AU5)/AW5)</f>
        <v>0</v>
      </c>
      <c r="AW5" s="52">
        <f>AI5</f>
        <v>9.7324182263596271</v>
      </c>
      <c r="AX5" s="50">
        <f t="shared" ref="AX5:AX7" si="19">IF(ISERROR(AY5*(1-AZ5)),"",AY5*(1-AZ5))</f>
        <v>34.99</v>
      </c>
      <c r="AY5" s="50">
        <v>34.99</v>
      </c>
      <c r="AZ5" s="51"/>
      <c r="BA5" s="47">
        <v>24</v>
      </c>
    </row>
    <row r="6" spans="1:53" s="54" customFormat="1" ht="44.15" customHeight="1" x14ac:dyDescent="0.35">
      <c r="A6" s="37">
        <v>2</v>
      </c>
      <c r="B6" s="55"/>
      <c r="C6" s="39"/>
      <c r="D6" s="40" t="s">
        <v>64</v>
      </c>
      <c r="E6" s="40"/>
      <c r="F6" s="40" t="s">
        <v>54</v>
      </c>
      <c r="G6" s="41" t="s">
        <v>55</v>
      </c>
      <c r="H6" s="42" t="s">
        <v>56</v>
      </c>
      <c r="I6" s="40" t="s">
        <v>57</v>
      </c>
      <c r="J6" s="40" t="s">
        <v>58</v>
      </c>
      <c r="K6" s="40" t="s">
        <v>59</v>
      </c>
      <c r="L6" s="40" t="s">
        <v>65</v>
      </c>
      <c r="M6" s="40" t="s">
        <v>71</v>
      </c>
      <c r="N6" s="43" t="s">
        <v>73</v>
      </c>
      <c r="O6" s="43"/>
      <c r="P6" s="40" t="s">
        <v>61</v>
      </c>
      <c r="Q6" s="40">
        <v>66</v>
      </c>
      <c r="R6" s="44">
        <v>7.85</v>
      </c>
      <c r="S6" s="45">
        <f t="shared" ref="S6:S7" si="20">IF(ISERROR(Q6/R6),"",Q6/R6)</f>
        <v>8.4076433121019107</v>
      </c>
      <c r="T6" s="45">
        <f t="shared" ref="T6:T7" si="21">S6</f>
        <v>8.4076433121019107</v>
      </c>
      <c r="U6" s="36"/>
      <c r="V6" s="40" t="s">
        <v>62</v>
      </c>
      <c r="W6" s="46">
        <v>42</v>
      </c>
      <c r="X6" s="46">
        <v>32</v>
      </c>
      <c r="Y6" s="46">
        <v>37</v>
      </c>
      <c r="Z6" s="44">
        <v>7.7</v>
      </c>
      <c r="AA6" s="47">
        <v>3</v>
      </c>
      <c r="AB6" s="48">
        <f t="shared" ref="AB6" si="22">IF(W6="","",W6*X6*Y6/1000000)</f>
        <v>4.9728000000000001E-2</v>
      </c>
      <c r="AC6" s="47">
        <f t="shared" ref="AC6:AC7" si="23">IF(AA6="","",65/AB6*AA6)</f>
        <v>3921.332046332046</v>
      </c>
      <c r="AD6" s="49">
        <v>4000</v>
      </c>
      <c r="AE6" s="50">
        <f t="shared" ref="AE6:AE7" si="24">IF(ISERROR(AD6/AC6),"",AD6/AC6)</f>
        <v>1.0200615384615386</v>
      </c>
      <c r="AF6" s="40" t="s">
        <v>63</v>
      </c>
      <c r="AG6" s="51">
        <v>0.32800000000000001</v>
      </c>
      <c r="AH6" s="50">
        <f t="shared" ref="AH6:AH7" si="25">IF(ISERROR(S6*AG6),"",S6*AG6)</f>
        <v>2.7577070063694267</v>
      </c>
      <c r="AI6" s="50">
        <f>IF(ISERROR(T6+AE6+AH6),"",T6+AE6+AH6)</f>
        <v>12.185411856932877</v>
      </c>
      <c r="AJ6" s="51">
        <v>0</v>
      </c>
      <c r="AK6" s="50">
        <f t="shared" si="15"/>
        <v>0</v>
      </c>
      <c r="AL6" s="51">
        <v>0</v>
      </c>
      <c r="AM6" s="50">
        <f t="shared" si="16"/>
        <v>0</v>
      </c>
      <c r="AN6" s="51">
        <v>0</v>
      </c>
      <c r="AO6" s="50">
        <f t="shared" si="17"/>
        <v>0</v>
      </c>
      <c r="AP6" s="50">
        <v>0</v>
      </c>
      <c r="AQ6" s="49">
        <v>0</v>
      </c>
      <c r="AR6" s="51">
        <v>0</v>
      </c>
      <c r="AS6" s="50">
        <f t="shared" ref="AS6:AS7" si="26">IF(ISERROR(AW6*AR6),"",AW6*AR6)</f>
        <v>0</v>
      </c>
      <c r="AT6" s="50">
        <f t="shared" si="18"/>
        <v>0</v>
      </c>
      <c r="AU6" s="52">
        <f t="shared" ref="AU6:AU7" si="27">IF(ISERROR(AI6+AT6),"",AI6+AT6)</f>
        <v>12.185411856932877</v>
      </c>
      <c r="AV6" s="53">
        <f t="shared" ref="AV6:AV7" si="28">IF(ISERROR((AW6-AU6)/AW6),"",(AW6-AU6)/AW6)</f>
        <v>0</v>
      </c>
      <c r="AW6" s="52">
        <f t="shared" ref="AW6:AW7" si="29">AI6</f>
        <v>12.185411856932877</v>
      </c>
      <c r="AX6" s="50">
        <f t="shared" si="19"/>
        <v>39.99</v>
      </c>
      <c r="AY6" s="50">
        <v>39.99</v>
      </c>
      <c r="AZ6" s="51"/>
      <c r="BA6" s="47">
        <v>93</v>
      </c>
    </row>
    <row r="7" spans="1:53" s="54" customFormat="1" ht="44.15" customHeight="1" x14ac:dyDescent="0.35">
      <c r="A7" s="37">
        <v>3</v>
      </c>
      <c r="B7" s="55"/>
      <c r="C7" s="39"/>
      <c r="D7" s="40" t="s">
        <v>64</v>
      </c>
      <c r="E7" s="40"/>
      <c r="F7" s="40" t="s">
        <v>54</v>
      </c>
      <c r="G7" s="41" t="s">
        <v>55</v>
      </c>
      <c r="H7" s="42" t="s">
        <v>56</v>
      </c>
      <c r="I7" s="40" t="s">
        <v>57</v>
      </c>
      <c r="J7" s="40" t="s">
        <v>58</v>
      </c>
      <c r="K7" s="40" t="s">
        <v>59</v>
      </c>
      <c r="L7" s="40" t="s">
        <v>66</v>
      </c>
      <c r="M7" s="40" t="s">
        <v>71</v>
      </c>
      <c r="N7" s="43" t="s">
        <v>74</v>
      </c>
      <c r="O7" s="43"/>
      <c r="P7" s="40" t="s">
        <v>61</v>
      </c>
      <c r="Q7" s="40">
        <v>74.5</v>
      </c>
      <c r="R7" s="44">
        <v>7.85</v>
      </c>
      <c r="S7" s="45">
        <f t="shared" si="20"/>
        <v>9.4904458598726116</v>
      </c>
      <c r="T7" s="45">
        <f t="shared" si="21"/>
        <v>9.4904458598726116</v>
      </c>
      <c r="U7" s="36"/>
      <c r="V7" s="40" t="s">
        <v>62</v>
      </c>
      <c r="W7" s="46">
        <v>42</v>
      </c>
      <c r="X7" s="46">
        <v>32</v>
      </c>
      <c r="Y7" s="46">
        <v>43</v>
      </c>
      <c r="Z7" s="44">
        <v>9</v>
      </c>
      <c r="AA7" s="47">
        <v>3</v>
      </c>
      <c r="AB7" s="48">
        <f>IF(W7="","",W7*X7*Y7/1000000)</f>
        <v>5.7792000000000003E-2</v>
      </c>
      <c r="AC7" s="47">
        <f t="shared" si="23"/>
        <v>3374.1694352159466</v>
      </c>
      <c r="AD7" s="49">
        <v>4000</v>
      </c>
      <c r="AE7" s="50">
        <f t="shared" si="24"/>
        <v>1.1854769230769231</v>
      </c>
      <c r="AF7" s="40" t="s">
        <v>63</v>
      </c>
      <c r="AG7" s="51">
        <v>0.32800000000000001</v>
      </c>
      <c r="AH7" s="50">
        <f t="shared" si="25"/>
        <v>3.1128662420382169</v>
      </c>
      <c r="AI7" s="50">
        <f>IF(ISERROR(T7+AE7+AH7),"",T7+AE7+AH7)</f>
        <v>13.788789024987752</v>
      </c>
      <c r="AJ7" s="51">
        <v>0</v>
      </c>
      <c r="AK7" s="50">
        <f t="shared" si="15"/>
        <v>0</v>
      </c>
      <c r="AL7" s="51">
        <v>0</v>
      </c>
      <c r="AM7" s="50">
        <f t="shared" si="16"/>
        <v>0</v>
      </c>
      <c r="AN7" s="51">
        <v>0</v>
      </c>
      <c r="AO7" s="50">
        <f t="shared" si="17"/>
        <v>0</v>
      </c>
      <c r="AP7" s="50">
        <v>0</v>
      </c>
      <c r="AQ7" s="49">
        <v>0</v>
      </c>
      <c r="AR7" s="51">
        <v>0</v>
      </c>
      <c r="AS7" s="50">
        <f t="shared" si="26"/>
        <v>0</v>
      </c>
      <c r="AT7" s="50">
        <f t="shared" si="18"/>
        <v>0</v>
      </c>
      <c r="AU7" s="52">
        <f t="shared" si="27"/>
        <v>13.788789024987752</v>
      </c>
      <c r="AV7" s="53">
        <f t="shared" si="28"/>
        <v>0</v>
      </c>
      <c r="AW7" s="52">
        <f t="shared" si="29"/>
        <v>13.788789024987752</v>
      </c>
      <c r="AX7" s="50">
        <f t="shared" si="19"/>
        <v>44.99</v>
      </c>
      <c r="AY7" s="50">
        <v>44.99</v>
      </c>
      <c r="AZ7" s="51"/>
      <c r="BA7" s="47">
        <v>84</v>
      </c>
    </row>
  </sheetData>
  <sheetProtection insertRows="0" deleteRows="0" sort="0"/>
  <protectedRanges>
    <protectedRange sqref="A2:G4 L2:M7 L8:BA250 A8:J250 O2:P7 A5:G7 Z2:BA7 R2:V7" name="Range1"/>
    <protectedRange sqref="K8:K248" name="Range1_1"/>
    <protectedRange sqref="H5:J7 H2:J4" name="Range1_4"/>
    <protectedRange sqref="K5:K7 K2:K4" name="Range1_1_2"/>
    <protectedRange sqref="Q5:Q7 Q2:Q4" name="Range1_7"/>
  </protectedRanges>
  <mergeCells count="2">
    <mergeCell ref="B2:B4"/>
    <mergeCell ref="B5:B7"/>
  </mergeCells>
  <phoneticPr fontId="2" type="noConversion"/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2026-02-24T12:00:04Z</dcterms:created>
  <dcterms:modified xsi:type="dcterms:W3CDTF">2026-02-24T12:01:23Z</dcterms:modified>
</cp:coreProperties>
</file>