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7486AEC9-D5BD-424E-9C1D-8AF325FCBA35}" xr6:coauthVersionLast="47" xr6:coauthVersionMax="47" xr10:uidLastSave="{00000000-0000-0000-0000-000000000000}"/>
  <bookViews>
    <workbookView minimized="1" xWindow="20640" yWindow="8895" windowWidth="8160" windowHeight="6705" xr2:uid="{00000000-000D-0000-FFFF-FFFF00000000}"/>
  </bookViews>
  <sheets>
    <sheet name="amazon" sheetId="1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PL">[3]Instructions!$DP$3:$DP$6</definedName>
    <definedName name="ARTIFICIALFLOWERSPLANTS">#REF!</definedName>
    <definedName name="ARTIFICIALFLOWERSPLANTSA1">[4]!Table1[[#All],[VALENCE]]</definedName>
    <definedName name="ARTIFICIALFLOWERSPLANTSAW2">#REF!</definedName>
    <definedName name="ARTIFICIALFLOWERSPLANTSSILHOUETTE">[4]!Table1[[#All],[QUILT]]</definedName>
    <definedName name="Artwork">#REF!</definedName>
    <definedName name="as">#REF!</definedName>
    <definedName name="AssortedSKU_Range">#N/A</definedName>
    <definedName name="Banner">'[5]Hardline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[4]!Table1[[#All],[BEDDING]]</definedName>
    <definedName name="BEDBATHSIZE">[4]!Table1[[#All],[FULL/QUEEN]]</definedName>
    <definedName name="BEDBATHTICKETTYPE">[4]!Table1[[#All],[SMALL GUM]]</definedName>
    <definedName name="BEDBATHTICKETYPE">[4]!Table1[[#All],[SMALL GUM]]</definedName>
    <definedName name="BIG_IDEAS">'[1]x-Lists'!$AU$2:$AU$17</definedName>
    <definedName name="BLANKETSTHROWSA1">[4]!Table1[[#All],[KING]]</definedName>
    <definedName name="BLANKETSTHROWSS">[4]!Table1[[#All],[KING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[4]!Table1[KING]</definedName>
    <definedName name="CANDLES">[4]!Table1[[#All],[BEDSKIRTS]]</definedName>
    <definedName name="CANDLESA1">[4]!Table1[TWIN]</definedName>
    <definedName name="CANDLESA2">[4]!Table1[Column13]</definedName>
    <definedName name="CANDLESETS">[4]!Table1[TWIN]</definedName>
    <definedName name="CANDLESMATERIAL">#REF!</definedName>
    <definedName name="CANDLESMATERIAL\">#REF!</definedName>
    <definedName name="CANDLESPRODUCT">[4]!Table1[[#Headers],[BEDSKIRTS]]</definedName>
    <definedName name="CANDLESSILHOUETTE">[4]!Table1[[#All],[COMFORTER SET]]</definedName>
    <definedName name="CANDLESTICKETTYPE">[4]!Table1[[#All],[LARGE GUM]]</definedName>
    <definedName name="CANDLESTICKETYPE">[4]!Table1[LARGE GUM]</definedName>
    <definedName name="Case_Freight_Range">#N/A</definedName>
    <definedName name="CATEGORY">[6]Sheet1!$DW$2:$DW$3</definedName>
    <definedName name="categoryfinal">'[7]Import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[6]Sheet1!$EH$2:$EH$3</definedName>
    <definedName name="COMFORTERSBEDDINGSETSA1">[4]!Table1[[#All],[TWIN]]</definedName>
    <definedName name="COMFORTERSBEDDINGSETSS">[4]!Table1[[#All],[COMFORTER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[4]!Table1[[#All],[VALENCE]]</definedName>
    <definedName name="CURTAINSDRAPESS">[4]!Table1[[#All],[OTHER]]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[4]!Table1[[#All],[DUVETS]]</definedName>
    <definedName name="DECOR">#REF!</definedName>
    <definedName name="DECORA1">[4]!Table1[NOT USED]</definedName>
    <definedName name="Decorative_Accessories">#REF!</definedName>
    <definedName name="DECORATIVEACCENSSILHOUETTE">#REF!</definedName>
    <definedName name="DECORATIVEACCENTS">[4]!Table1[[#All],[THROW PILLOWS]]</definedName>
    <definedName name="DECORATIVEACCENTSA1">[4]!Table1[[#All],[KING]]</definedName>
    <definedName name="DECORATIVEACCENTSA2">#REF!</definedName>
    <definedName name="DECORATIVEACCENTSSILHOUETTE">[4]!Table1[[#All],[DUVETS]]</definedName>
    <definedName name="DECORATIVEPILLOWSCHAIRPADS">[4]!Table1[[#All],[THROW PILLOWS]]</definedName>
    <definedName name="DECORATIVEPILLOWSCHAIRPADSA1">[4]!Table1[[#All],[QUEEN]]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'[5]Hardline Drop down'!$A$5:$A$16</definedName>
    <definedName name="DUVETCOVERSA1">[4]!Table1[[#All],[EURO]]</definedName>
    <definedName name="DUVETCOVERSS">[4]!Table1[[#All],[DUVETS]]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[8]Costs!$J$11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'[7]Import Quote Sheet'!$B$90:$B$123</definedName>
    <definedName name="fiscalweeks">#REF!</definedName>
    <definedName name="foam">[6]Sheet1!$EC$2:$EC$3</definedName>
    <definedName name="FOBPORT">'[1]x-imports'!$C$2:$C$40</definedName>
    <definedName name="FRAGRANCEACCESSORIES">[4]!Table1[NOT USED]</definedName>
    <definedName name="FRAGRANCEPLUGINS">[4]!Table1[Column13]</definedName>
    <definedName name="FRAGRANCESPRAYS">#REF!</definedName>
    <definedName name="FRAMES">[4]!Table1[THROW PILLOWS]</definedName>
    <definedName name="FRAMESA1">[4]!Table1[KING]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[4]!Table1[[#All],[DECORATIVE PILLOWS &amp; CHAIR PADS]]</definedName>
    <definedName name="HOMEDECORSIZE">[4]!Table1[[#All],[UNKOWN]]</definedName>
    <definedName name="HOMEDECORTICKETTYPE">[4]!Table1[[#All],[LARGE GUM]]</definedName>
    <definedName name="JARCANDLES">#REF!</definedName>
    <definedName name="JARS">#REF!</definedName>
    <definedName name="KD">[6]Sheet1!$DS$2:$DS$2</definedName>
    <definedName name="KIDSBEDDINGA1">[4]!Table1[[#All],[STANDARD]]</definedName>
    <definedName name="KIDSBEDDINGS">[4]!Table1[[#All],[COORDINATING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[6]Sheet1!$EA$2:$EA$3</definedName>
    <definedName name="MATERIAL">'[1]x-Lists'!$AE$2:$AE$83</definedName>
    <definedName name="MELTS">#REF!</definedName>
    <definedName name="NOPE">[4]!Table1[[#All],[BEDDING]]</definedName>
    <definedName name="NOTHING">[4]!Table1[[#Headers],[DECORATIVE PILLOWS &amp; CHAIR PADS]]</definedName>
    <definedName name="NOVELTYCANDLES\">#REF!</definedName>
    <definedName name="NumberOfGroups">12</definedName>
    <definedName name="Office">'[5]Hardline Drop down'!$C$5:$C$21</definedName>
    <definedName name="ORDERTYPE">'[2]other data'!$AN$2:$AN$6</definedName>
    <definedName name="OTB">'[2]other data'!$R$2:$R$14</definedName>
    <definedName name="OTHERCANDLES">#REF!</definedName>
    <definedName name="PACK">[6]Sheet1!$EE$2:$EE$3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[4]!Table1[[#All],[VALENCES]]</definedName>
    <definedName name="PICTUREFRAMESPHOTOALBUMSA1">[4]!Table1[[#All],[NOT USED]]</definedName>
    <definedName name="PICTUREFRAMESPHOTOALBUMSA2">#REF!</definedName>
    <definedName name="PICTUREFRAMESPHOTOALBUMSSILHOUETTE">[4]!Table1[[#All],[COORDINATING PILLOWS]]</definedName>
    <definedName name="PILLARCANDLES">#REF!</definedName>
    <definedName name="PILLOWSHAMSA1">[4]!Table1[[#All],[CAL KING]]</definedName>
    <definedName name="PILLOWSHAMSS">[4]!Table1[[#All],[STD SHAM]]</definedName>
    <definedName name="PITCTUREFRAMESPHOTOALBUMS">[4]!Table1[[#All],[VALENCES]]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[9]a!$A$10:$B$35</definedName>
    <definedName name="POTPOURRI">#REF!</definedName>
    <definedName name="POtype">#REF!</definedName>
    <definedName name="Preticketed_Range">#N/A</definedName>
    <definedName name="Prints">#REF!</definedName>
    <definedName name="QSFOB">[10]Q1!$C$38</definedName>
    <definedName name="QUEUING">'[1]x-Lists'!$P$2</definedName>
    <definedName name="QUEUING_ITEMS">'[1]x-Lists'!$Y$2:$Y$50</definedName>
    <definedName name="QUILTSANDCOVERLETSA1">[4]!Table1[[#All],[KING / CAL KING]]</definedName>
    <definedName name="QUILTSANDCOVERLETSS">[4]!Table1[[#All],[QUILT]]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[11]Mapping!$D$2:$D$53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[4]!Table1[[#All],[KING PC]]</definedName>
    <definedName name="SHEETSS">[4]!Table1[[#All],[BEDDING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[4]!Table1[[#All],[NOT USED]]</definedName>
    <definedName name="THROWPILLOWSS">[4]!Table1[[#All],[DEC PILLOW ]]</definedName>
    <definedName name="THROWSPILLOWSA1">[4]!Table1[[#All],[NOT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[6]Sheet1!$EF$2:$EF$3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VALENCESA1">[4]!Table1[[#All],[PANEL]]</definedName>
    <definedName name="VALENCESS">[4]!Table1[[#All],[N/A]]</definedName>
    <definedName name="VASE">#REF!</definedName>
    <definedName name="VendorType">'[5]Hardline Drop down'!$F$5:$F$8</definedName>
    <definedName name="VOTIVETEALIGHTCANDLES">#REF!</definedName>
    <definedName name="WALLDECOR">[4]!Table1[VALENCES]</definedName>
    <definedName name="WALLDECORA1">#REF!</definedName>
    <definedName name="WALLDECORA2">#REF!</definedName>
    <definedName name="WALLDECORSILHOUETTE">[4]!Table1[[#All],[BEDDING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[4]!Table1[[#All],[VALENCES]]</definedName>
    <definedName name="wood">[6]Sheet1!$EG$2:$EG$3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[11]Mapping!$AN$2:$AN$9</definedName>
    <definedName name="先说说">[12]Mapping!$D$2:$D$53</definedName>
    <definedName name="正确">[13]Sheet1!$EA$2:$EA$3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1" i="13" l="1"/>
  <c r="AS11" i="13"/>
  <c r="AO11" i="13"/>
  <c r="AM11" i="13"/>
  <c r="AK11" i="13"/>
  <c r="AG11" i="13"/>
  <c r="AB11" i="13"/>
  <c r="AC11" i="13" s="1"/>
  <c r="AE11" i="13" s="1"/>
  <c r="AZ10" i="13"/>
  <c r="AS10" i="13"/>
  <c r="AO10" i="13"/>
  <c r="AM10" i="13"/>
  <c r="AK10" i="13"/>
  <c r="AG10" i="13"/>
  <c r="AB10" i="13"/>
  <c r="AC10" i="13" s="1"/>
  <c r="AE10" i="13" s="1"/>
  <c r="AH10" i="13"/>
  <c r="AZ9" i="13"/>
  <c r="AS9" i="13"/>
  <c r="AO9" i="13"/>
  <c r="AM9" i="13"/>
  <c r="AK9" i="13"/>
  <c r="AG9" i="13"/>
  <c r="AB9" i="13"/>
  <c r="AC9" i="13" s="1"/>
  <c r="AE9" i="13" s="1"/>
  <c r="AZ8" i="13"/>
  <c r="AS8" i="13"/>
  <c r="AO8" i="13"/>
  <c r="AM8" i="13"/>
  <c r="AK8" i="13"/>
  <c r="AG8" i="13"/>
  <c r="AC8" i="13"/>
  <c r="AE8" i="13" s="1"/>
  <c r="AB8" i="13"/>
  <c r="AZ7" i="13"/>
  <c r="AS7" i="13"/>
  <c r="AO7" i="13"/>
  <c r="AM7" i="13"/>
  <c r="AK7" i="13"/>
  <c r="AG7" i="13"/>
  <c r="AB7" i="13"/>
  <c r="AC7" i="13" s="1"/>
  <c r="AE7" i="13" s="1"/>
  <c r="AZ6" i="13"/>
  <c r="AS6" i="13"/>
  <c r="AO6" i="13"/>
  <c r="AM6" i="13"/>
  <c r="AK6" i="13"/>
  <c r="AG6" i="13"/>
  <c r="AB6" i="13"/>
  <c r="AC6" i="13" s="1"/>
  <c r="AE6" i="13" s="1"/>
  <c r="AZ5" i="13"/>
  <c r="AS5" i="13"/>
  <c r="AO5" i="13"/>
  <c r="AM5" i="13"/>
  <c r="AK5" i="13"/>
  <c r="AT5" i="13" s="1"/>
  <c r="AG5" i="13"/>
  <c r="AB5" i="13"/>
  <c r="AC5" i="13" s="1"/>
  <c r="AE5" i="13" s="1"/>
  <c r="AZ4" i="13"/>
  <c r="AS4" i="13"/>
  <c r="AO4" i="13"/>
  <c r="AM4" i="13"/>
  <c r="AK4" i="13"/>
  <c r="AG4" i="13"/>
  <c r="AB4" i="13"/>
  <c r="AC4" i="13" s="1"/>
  <c r="AE4" i="13" s="1"/>
  <c r="AZ3" i="13"/>
  <c r="AS3" i="13"/>
  <c r="AO3" i="13"/>
  <c r="AM3" i="13"/>
  <c r="AK3" i="13"/>
  <c r="AG3" i="13"/>
  <c r="AB3" i="13"/>
  <c r="AC3" i="13" s="1"/>
  <c r="AE3" i="13" s="1"/>
  <c r="AZ2" i="13"/>
  <c r="AS2" i="13"/>
  <c r="AO2" i="13"/>
  <c r="AM2" i="13"/>
  <c r="AK2" i="13"/>
  <c r="AG2" i="13"/>
  <c r="AB2" i="13"/>
  <c r="AC2" i="13" s="1"/>
  <c r="AE2" i="13" s="1"/>
  <c r="AT6" i="13" l="1"/>
  <c r="AT9" i="13"/>
  <c r="AI10" i="13"/>
  <c r="AU10" i="13" s="1"/>
  <c r="AV10" i="13" s="1"/>
  <c r="AT2" i="13"/>
  <c r="AT3" i="13"/>
  <c r="AT7" i="13"/>
  <c r="AT10" i="13"/>
  <c r="AT4" i="13"/>
  <c r="AT8" i="13"/>
  <c r="AT11" i="13"/>
  <c r="AH5" i="13"/>
  <c r="AI5" i="13" s="1"/>
  <c r="AU5" i="13" s="1"/>
  <c r="AV5" i="13" s="1"/>
  <c r="AH7" i="13"/>
  <c r="AI7" i="13" s="1"/>
  <c r="AU7" i="13" s="1"/>
  <c r="AV7" i="13" s="1"/>
  <c r="AH9" i="13"/>
  <c r="AI9" i="13" s="1"/>
  <c r="AH2" i="13"/>
  <c r="AI2" i="13" s="1"/>
  <c r="AH6" i="13"/>
  <c r="AI6" i="13" s="1"/>
  <c r="AU6" i="13" s="1"/>
  <c r="AV6" i="13" s="1"/>
  <c r="AI11" i="13"/>
  <c r="AU11" i="13" s="1"/>
  <c r="AV11" i="13" s="1"/>
  <c r="AH11" i="13"/>
  <c r="AH3" i="13"/>
  <c r="AI3" i="13" s="1"/>
  <c r="AH4" i="13"/>
  <c r="AI4" i="13" s="1"/>
  <c r="AH8" i="13"/>
  <c r="AI8" i="13" s="1"/>
  <c r="AU4" i="13" l="1"/>
  <c r="AV4" i="13" s="1"/>
  <c r="AU2" i="13"/>
  <c r="AV2" i="13" s="1"/>
  <c r="AU9" i="13"/>
  <c r="AV9" i="13" s="1"/>
  <c r="AU3" i="13"/>
  <c r="AV3" i="13" s="1"/>
  <c r="AU8" i="13"/>
  <c r="AV8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2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2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2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2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2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2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2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2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2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2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2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2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2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2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200-00000F000000}">
      <text>
        <r>
          <rPr>
            <sz val="11"/>
            <rFont val="Calibri"/>
            <family val="2"/>
          </rPr>
          <t>[DSV Cost]/1.05</t>
        </r>
      </text>
    </comment>
  </commentList>
</comments>
</file>

<file path=xl/sharedStrings.xml><?xml version="1.0" encoding="utf-8"?>
<sst xmlns="http://schemas.openxmlformats.org/spreadsheetml/2006/main" count="175" uniqueCount="72">
  <si>
    <t>Abstract Stripe</t>
  </si>
  <si>
    <t>Brand</t>
  </si>
  <si>
    <t>Madison Park Essential</t>
  </si>
  <si>
    <t>Licensor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</si>
  <si>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</si>
  <si>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</si>
  <si>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</si>
  <si>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</si>
  <si>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</si>
  <si>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</si>
  <si>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</si>
  <si>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</si>
  <si>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</si>
  <si>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</si>
  <si>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</si>
  <si>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</si>
  <si>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</si>
  <si>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</si>
  <si>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</si>
  <si>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</si>
  <si>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</si>
  <si>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</si>
  <si>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</si>
  <si>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</si>
  <si>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</si>
  <si>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</si>
  <si>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</si>
  <si>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</si>
  <si>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</si>
  <si>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</si>
  <si>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</si>
  <si>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</si>
  <si>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</si>
  <si>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</si>
  <si>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</si>
  <si>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</si>
  <si>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</si>
  <si>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</si>
  <si>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</si>
  <si>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</si>
  <si>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</si>
  <si>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</si>
  <si>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</si>
  <si>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</si>
  <si>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</si>
  <si>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</si>
  <si>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</si>
  <si>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</si>
  <si>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</si>
  <si>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</si>
  <si>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Suggested Retail Price</t>
  </si>
  <si>
    <t>Initial Markup</t>
  </si>
  <si>
    <t>Total Qnty</t>
  </si>
  <si>
    <t>1st shipment with production lead time</t>
  </si>
  <si>
    <t xml:space="preserve">2nd shipment 8wks after 1st shipment
</t>
  </si>
  <si>
    <t>COMFORTER (SET)(10)</t>
  </si>
  <si>
    <t>Face: 100%polyester Back: 100%polyester</t>
  </si>
  <si>
    <t>Grey</t>
  </si>
  <si>
    <t>Set</t>
  </si>
  <si>
    <t>Compressed/Knocked Down</t>
  </si>
  <si>
    <t>9404.40.9022</t>
  </si>
  <si>
    <t>Green</t>
  </si>
  <si>
    <t>Customer Price</t>
  </si>
  <si>
    <t>Qnty- Amazon</t>
  </si>
  <si>
    <t>6 Pieces Comforter Set</t>
  </si>
  <si>
    <t>Comf/Shams: 95gsm printed MF face, solid MF reverse
Sheet Set: 95gsm print MF
Bonus pillow case: 95gsm solid MF as comforter reverse</t>
  </si>
  <si>
    <r>
      <rPr>
        <sz val="10"/>
        <rFont val="Arial"/>
        <family val="2"/>
      </rPr>
      <t>T/TXL: 66x90"/20*26+2"(1)/66*96"/39*80+12"/20*30"/</t>
    </r>
    <r>
      <rPr>
        <sz val="10"/>
        <color rgb="FFFF0000"/>
        <rFont val="Arial"/>
        <family val="2"/>
      </rPr>
      <t>20*30"</t>
    </r>
  </si>
  <si>
    <t>9 Pieces Comforter Set</t>
  </si>
  <si>
    <r>
      <rPr>
        <sz val="10"/>
        <rFont val="Arial"/>
        <family val="2"/>
      </rPr>
      <t>Full: 80x90"/20*26+2"(2)/81*96"/54*75+15"/20*30"(2)/</t>
    </r>
    <r>
      <rPr>
        <sz val="10"/>
        <color rgb="FFFF0000"/>
        <rFont val="Arial"/>
        <family val="2"/>
      </rPr>
      <t>20*30"(2)</t>
    </r>
  </si>
  <si>
    <r>
      <rPr>
        <sz val="10"/>
        <rFont val="Arial"/>
        <family val="2"/>
      </rPr>
      <t>Queen: 90x90"/20*26+2"(2)/90*102"/60*80+15"/20*30"(2)/</t>
    </r>
    <r>
      <rPr>
        <sz val="10"/>
        <color rgb="FFFF0000"/>
        <rFont val="Arial"/>
        <family val="2"/>
      </rPr>
      <t>20*30"(2)</t>
    </r>
  </si>
  <si>
    <r>
      <rPr>
        <sz val="10"/>
        <rFont val="Arial"/>
        <family val="2"/>
      </rPr>
      <t>King: 104x90"/20*36+2"(2)/108*102"/78*80+15"/20*40"(2)/</t>
    </r>
    <r>
      <rPr>
        <sz val="10"/>
        <color rgb="FFFF0000"/>
        <rFont val="Arial"/>
        <family val="2"/>
      </rPr>
      <t>20*40"(2)</t>
    </r>
  </si>
  <si>
    <r>
      <rPr>
        <sz val="10"/>
        <rFont val="Arial"/>
        <family val="2"/>
      </rPr>
      <t>Cal King: 104x98"/20*36+2"(2)/108*102"/72*84‘’+15"/20*40"(2)/</t>
    </r>
    <r>
      <rPr>
        <sz val="10"/>
        <color rgb="FFFF0000"/>
        <rFont val="Arial"/>
        <family val="2"/>
      </rPr>
      <t>20*40"(2)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</si>
</sst>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$&quot;#,##0.00_);[Red]\(&quot;$&quot;#,##0.00\)"/>
    <numFmt numFmtId="177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$-481]#,##0.00_);[Red]\([$$-481]#,##0.00\)"/>
    <numFmt numFmtId="183" formatCode="[$￥-804]#,##0.00;[Red][$￥-804]#,##0.00"/>
    <numFmt numFmtId="184" formatCode="0.00_);[Red]\(0.00\)"/>
    <numFmt numFmtId="185" formatCode="0_);[Red]\(0\)"/>
  </numFmts>
  <fonts count="11" x14ac:knownFonts="1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2"/>
      <name val="宋体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2">
    <xf numFmtId="0" fontId="0" fillId="0" borderId="0">
      <alignment vertical="center"/>
    </xf>
    <xf numFmtId="0" fontId="3" fillId="0" borderId="0"/>
    <xf numFmtId="0" fontId="3" fillId="0" borderId="0"/>
    <xf numFmtId="0" fontId="9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3" fillId="0" borderId="0"/>
    <xf numFmtId="0" fontId="3" fillId="0" borderId="0"/>
    <xf numFmtId="0" fontId="9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</cellStyleXfs>
  <cellXfs count="52">
    <xf numFmtId="0" fontId="0" fillId="0" borderId="0" xfId="0">
      <alignment vertical="center"/>
    </xf>
    <xf numFmtId="0" fontId="2" fillId="0" borderId="1" xfId="0" applyFont="1" applyBorder="1" applyAlignment="1">
      <alignment wrapText="1"/>
    </xf>
    <xf numFmtId="0" fontId="2" fillId="0" borderId="0" xfId="10" applyAlignment="1">
      <alignment wrapText="1"/>
    </xf>
    <xf numFmtId="0" fontId="1" fillId="0" borderId="1" xfId="10" applyFont="1" applyBorder="1" applyAlignment="1">
      <alignment horizontal="center" wrapText="1"/>
    </xf>
    <xf numFmtId="0" fontId="1" fillId="4" borderId="1" xfId="10" applyFont="1" applyFill="1" applyBorder="1" applyAlignment="1">
      <alignment horizontal="center" wrapText="1"/>
    </xf>
    <xf numFmtId="0" fontId="4" fillId="4" borderId="1" xfId="10" applyFont="1" applyFill="1" applyBorder="1" applyAlignment="1">
      <alignment horizontal="center" wrapText="1"/>
    </xf>
    <xf numFmtId="0" fontId="4" fillId="5" borderId="1" xfId="10" applyFont="1" applyFill="1" applyBorder="1" applyAlignment="1">
      <alignment horizontal="center" wrapText="1"/>
    </xf>
    <xf numFmtId="0" fontId="1" fillId="5" borderId="1" xfId="10" applyFont="1" applyFill="1" applyBorder="1" applyAlignment="1">
      <alignment horizontal="center" wrapText="1"/>
    </xf>
    <xf numFmtId="179" fontId="1" fillId="3" borderId="1" xfId="10" applyNumberFormat="1" applyFont="1" applyFill="1" applyBorder="1" applyAlignment="1">
      <alignment horizontal="center" wrapText="1"/>
    </xf>
    <xf numFmtId="2" fontId="1" fillId="3" borderId="1" xfId="10" applyNumberFormat="1" applyFont="1" applyFill="1" applyBorder="1" applyAlignment="1">
      <alignment horizontal="center" wrapText="1"/>
    </xf>
    <xf numFmtId="178" fontId="6" fillId="3" borderId="1" xfId="11" applyNumberFormat="1" applyFont="1" applyFill="1" applyBorder="1" applyAlignment="1">
      <alignment wrapText="1"/>
    </xf>
    <xf numFmtId="178" fontId="1" fillId="6" borderId="2" xfId="10" applyNumberFormat="1" applyFont="1" applyFill="1" applyBorder="1" applyAlignment="1">
      <alignment horizontal="center" wrapText="1"/>
    </xf>
    <xf numFmtId="178" fontId="1" fillId="3" borderId="1" xfId="10" applyNumberFormat="1" applyFont="1" applyFill="1" applyBorder="1" applyAlignment="1">
      <alignment horizontal="center" wrapText="1"/>
    </xf>
    <xf numFmtId="0" fontId="4" fillId="0" borderId="1" xfId="10" applyFont="1" applyBorder="1" applyAlignment="1">
      <alignment horizontal="center" wrapText="1"/>
    </xf>
    <xf numFmtId="180" fontId="1" fillId="0" borderId="1" xfId="10" applyNumberFormat="1" applyFont="1" applyBorder="1" applyAlignment="1">
      <alignment horizontal="center" wrapText="1"/>
    </xf>
    <xf numFmtId="2" fontId="1" fillId="0" borderId="1" xfId="10" applyNumberFormat="1" applyFont="1" applyBorder="1" applyAlignment="1">
      <alignment horizontal="center" wrapText="1"/>
    </xf>
    <xf numFmtId="1" fontId="1" fillId="0" borderId="1" xfId="10" applyNumberFormat="1" applyFont="1" applyBorder="1" applyAlignment="1">
      <alignment horizontal="center" wrapText="1"/>
    </xf>
    <xf numFmtId="181" fontId="6" fillId="0" borderId="1" xfId="11" applyNumberFormat="1" applyFont="1" applyBorder="1" applyAlignment="1">
      <alignment wrapText="1"/>
    </xf>
    <xf numFmtId="1" fontId="6" fillId="0" borderId="1" xfId="11" applyNumberFormat="1" applyFont="1" applyBorder="1" applyAlignment="1">
      <alignment wrapText="1"/>
    </xf>
    <xf numFmtId="178" fontId="6" fillId="0" borderId="1" xfId="11" applyNumberFormat="1" applyFont="1" applyBorder="1" applyAlignment="1">
      <alignment wrapText="1"/>
    </xf>
    <xf numFmtId="10" fontId="1" fillId="0" borderId="1" xfId="10" applyNumberFormat="1" applyFont="1" applyBorder="1" applyAlignment="1">
      <alignment horizontal="center" wrapText="1"/>
    </xf>
    <xf numFmtId="178" fontId="6" fillId="2" borderId="1" xfId="11" applyNumberFormat="1" applyFont="1" applyFill="1" applyBorder="1" applyAlignment="1">
      <alignment wrapText="1"/>
    </xf>
    <xf numFmtId="10" fontId="6" fillId="2" borderId="1" xfId="11" applyNumberFormat="1" applyFont="1" applyFill="1" applyBorder="1" applyAlignment="1">
      <alignment wrapText="1"/>
    </xf>
    <xf numFmtId="178" fontId="1" fillId="2" borderId="1" xfId="10" applyNumberFormat="1" applyFont="1" applyFill="1" applyBorder="1" applyAlignment="1">
      <alignment horizontal="center" wrapText="1"/>
    </xf>
    <xf numFmtId="10" fontId="1" fillId="2" borderId="1" xfId="10" applyNumberFormat="1" applyFont="1" applyFill="1" applyBorder="1" applyAlignment="1">
      <alignment horizontal="center" wrapText="1"/>
    </xf>
    <xf numFmtId="0" fontId="1" fillId="0" borderId="1" xfId="10" applyFont="1" applyBorder="1" applyAlignment="1">
      <alignment wrapText="1"/>
    </xf>
    <xf numFmtId="0" fontId="2" fillId="0" borderId="1" xfId="10" applyBorder="1" applyAlignment="1">
      <alignment wrapText="1"/>
    </xf>
    <xf numFmtId="0" fontId="3" fillId="7" borderId="1" xfId="2" applyFill="1" applyBorder="1" applyAlignment="1">
      <alignment horizontal="center" vertical="center" wrapText="1"/>
    </xf>
    <xf numFmtId="0" fontId="2" fillId="0" borderId="1" xfId="10" applyBorder="1" applyAlignment="1">
      <alignment horizontal="center" wrapText="1"/>
    </xf>
    <xf numFmtId="0" fontId="7" fillId="0" borderId="1" xfId="1" applyFont="1" applyBorder="1" applyAlignment="1" applyProtection="1">
      <alignment horizontal="left" wrapText="1"/>
      <protection locked="0"/>
    </xf>
    <xf numFmtId="182" fontId="2" fillId="0" borderId="1" xfId="10" applyNumberFormat="1" applyBorder="1" applyAlignment="1">
      <alignment vertical="center" wrapText="1"/>
    </xf>
    <xf numFmtId="183" fontId="3" fillId="0" borderId="1" xfId="0" applyNumberFormat="1" applyFont="1" applyBorder="1" applyAlignment="1">
      <alignment horizontal="left" vertical="center" wrapText="1"/>
    </xf>
    <xf numFmtId="0" fontId="2" fillId="5" borderId="1" xfId="0" applyFont="1" applyFill="1" applyBorder="1" applyAlignment="1">
      <alignment wrapText="1"/>
    </xf>
    <xf numFmtId="49" fontId="2" fillId="5" borderId="1" xfId="0" applyNumberFormat="1" applyFont="1" applyFill="1" applyBorder="1" applyAlignment="1">
      <alignment wrapText="1"/>
    </xf>
    <xf numFmtId="184" fontId="2" fillId="0" borderId="1" xfId="10" applyNumberFormat="1" applyBorder="1" applyAlignment="1">
      <alignment wrapText="1"/>
    </xf>
    <xf numFmtId="2" fontId="2" fillId="0" borderId="1" xfId="10" applyNumberFormat="1" applyBorder="1" applyAlignment="1">
      <alignment wrapText="1"/>
    </xf>
    <xf numFmtId="178" fontId="2" fillId="8" borderId="1" xfId="5" applyNumberFormat="1" applyFont="1" applyFill="1" applyBorder="1" applyAlignment="1">
      <alignment wrapText="1"/>
    </xf>
    <xf numFmtId="178" fontId="2" fillId="0" borderId="2" xfId="10" applyNumberFormat="1" applyBorder="1" applyAlignment="1">
      <alignment wrapText="1"/>
    </xf>
    <xf numFmtId="178" fontId="2" fillId="0" borderId="1" xfId="10" applyNumberFormat="1" applyBorder="1" applyAlignment="1">
      <alignment wrapText="1"/>
    </xf>
    <xf numFmtId="180" fontId="2" fillId="0" borderId="1" xfId="10" applyNumberFormat="1" applyBorder="1" applyAlignment="1">
      <alignment wrapText="1"/>
    </xf>
    <xf numFmtId="1" fontId="2" fillId="0" borderId="1" xfId="10" applyNumberFormat="1" applyBorder="1" applyAlignment="1">
      <alignment wrapText="1"/>
    </xf>
    <xf numFmtId="181" fontId="2" fillId="8" borderId="1" xfId="10" applyNumberFormat="1" applyFill="1" applyBorder="1" applyAlignment="1">
      <alignment wrapText="1"/>
    </xf>
    <xf numFmtId="1" fontId="2" fillId="8" borderId="1" xfId="10" applyNumberFormat="1" applyFill="1" applyBorder="1" applyAlignment="1">
      <alignment wrapText="1"/>
    </xf>
    <xf numFmtId="176" fontId="2" fillId="0" borderId="1" xfId="10" applyNumberFormat="1" applyBorder="1" applyAlignment="1">
      <alignment wrapText="1"/>
    </xf>
    <xf numFmtId="178" fontId="2" fillId="8" borderId="1" xfId="10" applyNumberFormat="1" applyFill="1" applyBorder="1" applyAlignment="1">
      <alignment wrapText="1"/>
    </xf>
    <xf numFmtId="10" fontId="2" fillId="0" borderId="1" xfId="10" applyNumberFormat="1" applyBorder="1" applyAlignment="1">
      <alignment wrapText="1"/>
    </xf>
    <xf numFmtId="10" fontId="5" fillId="8" borderId="1" xfId="9" applyNumberFormat="1" applyFont="1" applyFill="1" applyBorder="1" applyAlignment="1">
      <alignment wrapText="1"/>
    </xf>
    <xf numFmtId="178" fontId="5" fillId="0" borderId="1" xfId="10" applyNumberFormat="1" applyFont="1" applyBorder="1" applyAlignment="1">
      <alignment horizontal="center" wrapText="1"/>
    </xf>
    <xf numFmtId="185" fontId="1" fillId="0" borderId="1" xfId="10" applyNumberFormat="1" applyFont="1" applyBorder="1" applyAlignment="1">
      <alignment horizontal="center" wrapText="1"/>
    </xf>
    <xf numFmtId="185" fontId="2" fillId="0" borderId="1" xfId="10" applyNumberFormat="1" applyBorder="1" applyAlignment="1">
      <alignment wrapText="1"/>
    </xf>
    <xf numFmtId="0" fontId="2" fillId="0" borderId="1" xfId="10" applyBorder="1" applyAlignment="1">
      <alignment horizontal="center" vertical="center"/>
    </xf>
    <xf numFmtId="0" fontId="5" fillId="0" borderId="1" xfId="10" applyFont="1" applyBorder="1" applyAlignment="1">
      <alignment horizontal="center"/>
    </xf>
  </cellXfs>
  <cellStyles count="12">
    <cellStyle name="Currency 2" xfId="5" xr:uid="{00000000-0005-0000-0000-000035000000}"/>
    <cellStyle name="Currency 2 3 2" xfId="4" xr:uid="{00000000-0005-0000-0000-000034000000}"/>
    <cellStyle name="Currency_Sheet1 2" xfId="3" xr:uid="{00000000-0005-0000-0000-000033000000}"/>
    <cellStyle name="Normal 2" xfId="10" xr:uid="{00000000-0005-0000-0000-00003A000000}"/>
    <cellStyle name="Normal 2 18 2" xfId="11" xr:uid="{00000000-0005-0000-0000-00003B000000}"/>
    <cellStyle name="Normal_Copy of Request For Quote -- updated by VV on 043008 FINAL FINAL (4)" xfId="8" xr:uid="{00000000-0005-0000-0000-000038000000}"/>
    <cellStyle name="Normal_Fashion Bedding Fall 2012 2" xfId="2" xr:uid="{00000000-0005-0000-0000-000032000000}"/>
    <cellStyle name="Percent 2" xfId="9" xr:uid="{00000000-0005-0000-0000-000039000000}"/>
    <cellStyle name="Style 1" xfId="6" xr:uid="{00000000-0005-0000-0000-000036000000}"/>
    <cellStyle name="常规" xfId="0" builtinId="0"/>
    <cellStyle name="常规 8" xfId="7" xr:uid="{00000000-0005-0000-0000-000037000000}"/>
    <cellStyle name="样式 1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Library\Containers\com.microsoft.Outlook\Data\tmp\Outlook%20Temp\Users\Lululin\Desktop\Adult%202025\Adele\&#26032;&#39068;&#33394;\192.168.20.8\Users\Lululin\Desktop\Adult%202025\Darcy\S:\Kristina%20Lance-Bedding\MYTEX\POS%202015\MYTEX%20FEB-MAR%20IMPORTS.xlsx?55DDC7CE" TargetMode="External"/><Relationship Id="rId1" Type="http://schemas.openxmlformats.org/officeDocument/2006/relationships/externalLinkPath" Target="file:///\\55DDC7CE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Lululin/Desktop/Adult%202025/Darcy/192.168.20.8/SLard%20-%20Design/Customs%20Memo/Master%20Copy%20Quote%20Sheet%202.xls?E249DBBB" TargetMode="External"/><Relationship Id="rId1" Type="http://schemas.openxmlformats.org/officeDocument/2006/relationships/externalLinkPath" Target="file:///\\E249DBBB\Master%20Copy%20Quote%20Sheet%202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Lululin/Desktop/Adult%202025/Darcy/192.168.20.8/Documents%20and%20Settings/zhangqing/&#26700;&#38754;/BBB/item%20set%20up/Final/BBB_Bombay_Cambay_Item%20Set%20Up_20111021.XLS?877FF723" TargetMode="External"/><Relationship Id="rId1" Type="http://schemas.openxmlformats.org/officeDocument/2006/relationships/externalLinkPath" Target="file:///\\877FF723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Library\Containers\com.microsoft.Outlook\Data\tmp\Outlook%20Temp\Users\Lululin\Desktop\Adult%202025\Adele\&#26032;&#39068;&#33394;\192.168.20.8\Users\Lululin\Desktop\Adult%202025\Darcy\D:\Documents%20and%20Settings\zhangqing\&#26700;&#38754;\BBB\item%20set%20up\Final\BBB_Bombay_Cambay_Item%20Set%20Up_20111021.XLS?B3CF019B" TargetMode="External"/><Relationship Id="rId1" Type="http://schemas.openxmlformats.org/officeDocument/2006/relationships/externalLinkPath" Target="file:///\\B3CF019B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Lululin/Desktop/Adult%202025/Darcy/192.168.20.8/joyce/customer/CS/CS%20stock%20list(ET)-081030.xls?A409EE58" TargetMode="External"/><Relationship Id="rId1" Type="http://schemas.openxmlformats.org/officeDocument/2006/relationships/externalLinkPath" Target="file:///\\A409EE58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Lululin/Desktop/Adult%202025/Darcy/192.168.20.8/Users/ying.gu/AppData/Local/Microsoft/Windows/Temporary%20Internet%20Files/OLK784B/tex%20fleece%204-17-12%20(2).xls?3DCE4FCF" TargetMode="External"/><Relationship Id="rId1" Type="http://schemas.openxmlformats.org/officeDocument/2006/relationships/externalLinkPath" Target="file:///\\3DCE4FCF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Library/Containers/com.microsoft.Outlook/Data/tmp/Outlook%20Temp/Users/lulu.lin/Desktop/&#36164;&#26009;/Commitment%20sheet%20format%202023.9.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Adult%202025/Adele/&#26032;&#39068;&#33394;/C:/Users/Minhas/AppData/Local/Microsoft/Windows/INetCache/Content.Outlook/VJ2E5VPJ/FA20%20BIG%20ONE%20JERSEY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DVD/AppData/Local/Microsoft/Windows/Temporary%20Internet%20Files/Content.Outlook/UNTFDTPU/ITP%20-%20SP%20PROMO%205PC%20COMF-2.xlsx?2169D1E5" TargetMode="External"/><Relationship Id="rId1" Type="http://schemas.openxmlformats.org/officeDocument/2006/relationships/externalLinkPath" Target="file:///\\2169D1E5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Library/Containers/com.microsoft.Outlook/Data/tmp/Outlook%20Temp/Users/Lululin/Desktop/Adult%202025/Adele/&#26032;&#39068;&#33394;/192.168.20.8/joyce/customer/CS/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?A2665728" TargetMode="External"/><Relationship Id="rId1" Type="http://schemas.openxmlformats.org/officeDocument/2006/relationships/externalLinkPath" Target="file:///\\A2665728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?67A26CE9" TargetMode="External"/><Relationship Id="rId1" Type="http://schemas.openxmlformats.org/officeDocument/2006/relationships/externalLinkPath" Target="file:///\\67A26CE9\WOW%20-%20120524%20-%205K%20-%20FOB%20-%2060x60-172x116%20-%20Sateen%20Weave%20-%20Cott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Library/Containers/com.microsoft.Outlook/Data/tmp/Outlook%20Temp/Users/Lululin/Desktop/Adult%202025/Adele/&#26032;&#39068;&#33394;/192.168.20.8/Users/Lululin/Desktop/Adult%202025/Darcy/18ACE7EE/Temporary%20Int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20 BIG ONE JERSEY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BC11"/>
  <sheetViews>
    <sheetView tabSelected="1" zoomScale="70" zoomScaleNormal="70" workbookViewId="0">
      <selection activeCell="K4" sqref="K4"/>
    </sheetView>
  </sheetViews>
  <sheetFormatPr defaultColWidth="9.25" defaultRowHeight="13.5" x14ac:dyDescent="0.15"/>
  <cols>
    <col min="2" max="2" width="36" customWidth="1"/>
    <col min="3" max="3" width="16.5" customWidth="1"/>
    <col min="4" max="4" width="21.75" customWidth="1"/>
    <col min="5" max="5" width="11.5" customWidth="1"/>
    <col min="6" max="6" width="13.875" customWidth="1"/>
    <col min="8" max="8" width="19.75" customWidth="1"/>
    <col min="9" max="9" width="18.125" customWidth="1"/>
    <col min="10" max="10" width="53.375" customWidth="1"/>
    <col min="11" max="11" width="20.125" customWidth="1"/>
    <col min="12" max="12" width="25.375" customWidth="1"/>
    <col min="13" max="13" width="11" customWidth="1"/>
    <col min="14" max="15" width="12.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1" width="9.25" customWidth="1"/>
    <col min="22" max="22" width="19.75" customWidth="1"/>
    <col min="23" max="27" width="9.25" customWidth="1"/>
    <col min="28" max="28" width="14.375" customWidth="1"/>
    <col min="29" max="29" width="13.75" customWidth="1"/>
    <col min="30" max="30" width="11.75" customWidth="1"/>
    <col min="31" max="31" width="10.75" customWidth="1"/>
    <col min="32" max="32" width="16" customWidth="1"/>
    <col min="33" max="33" width="9.5" customWidth="1"/>
    <col min="34" max="37" width="9.25" customWidth="1"/>
    <col min="38" max="38" width="9.5" customWidth="1"/>
    <col min="39" max="39" width="9.25" customWidth="1"/>
    <col min="40" max="40" width="13.375" customWidth="1"/>
    <col min="41" max="41" width="14.625" customWidth="1"/>
    <col min="42" max="43" width="9.25" customWidth="1"/>
    <col min="44" max="44" width="11.375" customWidth="1"/>
    <col min="45" max="45" width="9.25" customWidth="1"/>
    <col min="46" max="46" width="14.125" customWidth="1"/>
    <col min="47" max="51" width="11.875" customWidth="1"/>
    <col min="52" max="52" width="14.25" customWidth="1"/>
    <col min="53" max="53" width="9.25" customWidth="1"/>
    <col min="54" max="55" width="9.25" hidden="1" customWidth="1"/>
  </cols>
  <sheetData>
    <row r="1" spans="1:55" s="2" customFormat="1" ht="63.6" customHeight="1" x14ac:dyDescent="0.25">
      <c r="A1" s="3" t="s">
        <v>4</v>
      </c>
      <c r="B1" s="3" t="s">
        <v>5</v>
      </c>
      <c r="C1" s="4" t="s">
        <v>6</v>
      </c>
      <c r="D1" s="5" t="s">
        <v>1</v>
      </c>
      <c r="E1" s="5" t="s">
        <v>3</v>
      </c>
      <c r="F1" s="6" t="s">
        <v>7</v>
      </c>
      <c r="G1" s="4" t="s">
        <v>8</v>
      </c>
      <c r="H1" s="7" t="s">
        <v>9</v>
      </c>
      <c r="I1" s="7" t="s">
        <v>10</v>
      </c>
      <c r="J1" s="7" t="s">
        <v>11</v>
      </c>
      <c r="K1" s="7" t="s">
        <v>12</v>
      </c>
      <c r="L1" s="7" t="s">
        <v>13</v>
      </c>
      <c r="M1" s="7" t="s">
        <v>14</v>
      </c>
      <c r="N1" s="4" t="s">
        <v>15</v>
      </c>
      <c r="O1" s="4" t="s">
        <v>16</v>
      </c>
      <c r="P1" s="7" t="s">
        <v>17</v>
      </c>
      <c r="Q1" s="8" t="s">
        <v>18</v>
      </c>
      <c r="R1" s="9" t="s">
        <v>19</v>
      </c>
      <c r="S1" s="10" t="s">
        <v>20</v>
      </c>
      <c r="T1" s="11" t="s">
        <v>21</v>
      </c>
      <c r="U1" s="12" t="s">
        <v>22</v>
      </c>
      <c r="V1" s="13" t="s">
        <v>23</v>
      </c>
      <c r="W1" s="14" t="s">
        <v>24</v>
      </c>
      <c r="X1" s="14" t="s">
        <v>25</v>
      </c>
      <c r="Y1" s="14" t="s">
        <v>26</v>
      </c>
      <c r="Z1" s="15" t="s">
        <v>27</v>
      </c>
      <c r="AA1" s="16" t="s">
        <v>28</v>
      </c>
      <c r="AB1" s="17" t="s">
        <v>29</v>
      </c>
      <c r="AC1" s="18" t="s">
        <v>30</v>
      </c>
      <c r="AD1" s="3" t="s">
        <v>31</v>
      </c>
      <c r="AE1" s="19" t="s">
        <v>32</v>
      </c>
      <c r="AF1" s="3" t="s">
        <v>33</v>
      </c>
      <c r="AG1" s="20" t="s">
        <v>34</v>
      </c>
      <c r="AH1" s="19" t="s">
        <v>35</v>
      </c>
      <c r="AI1" s="19" t="s">
        <v>36</v>
      </c>
      <c r="AJ1" s="20" t="s">
        <v>37</v>
      </c>
      <c r="AK1" s="19" t="s">
        <v>38</v>
      </c>
      <c r="AL1" s="20" t="s">
        <v>39</v>
      </c>
      <c r="AM1" s="19" t="s">
        <v>40</v>
      </c>
      <c r="AN1" s="20" t="s">
        <v>41</v>
      </c>
      <c r="AO1" s="19" t="s">
        <v>42</v>
      </c>
      <c r="AP1" s="19" t="s">
        <v>43</v>
      </c>
      <c r="AQ1" s="13" t="s">
        <v>44</v>
      </c>
      <c r="AR1" s="20" t="s">
        <v>45</v>
      </c>
      <c r="AS1" s="19" t="s">
        <v>46</v>
      </c>
      <c r="AT1" s="19" t="s">
        <v>47</v>
      </c>
      <c r="AU1" s="21" t="s">
        <v>48</v>
      </c>
      <c r="AV1" s="22" t="s">
        <v>49</v>
      </c>
      <c r="AW1" s="21" t="s">
        <v>62</v>
      </c>
      <c r="AX1" s="23" t="s">
        <v>50</v>
      </c>
      <c r="AY1" s="24" t="s">
        <v>51</v>
      </c>
      <c r="AZ1" s="25" t="s">
        <v>52</v>
      </c>
      <c r="BA1" s="26" t="s">
        <v>63</v>
      </c>
      <c r="BB1" s="27" t="s">
        <v>53</v>
      </c>
      <c r="BC1" s="27" t="s">
        <v>54</v>
      </c>
    </row>
    <row r="2" spans="1:55" ht="45" x14ac:dyDescent="0.25">
      <c r="A2" s="28">
        <v>11</v>
      </c>
      <c r="B2" s="51"/>
      <c r="C2" s="50"/>
      <c r="D2" s="29" t="s">
        <v>2</v>
      </c>
      <c r="E2" s="26"/>
      <c r="F2" s="1" t="s">
        <v>55</v>
      </c>
      <c r="G2" s="26" t="s">
        <v>0</v>
      </c>
      <c r="H2" s="26" t="s">
        <v>64</v>
      </c>
      <c r="I2" s="26" t="s">
        <v>64</v>
      </c>
      <c r="J2" s="30" t="s">
        <v>65</v>
      </c>
      <c r="K2" s="26" t="s">
        <v>56</v>
      </c>
      <c r="L2" s="31" t="s">
        <v>66</v>
      </c>
      <c r="M2" s="26" t="s">
        <v>57</v>
      </c>
      <c r="N2" s="32"/>
      <c r="O2" s="33"/>
      <c r="P2" s="26" t="s">
        <v>58</v>
      </c>
      <c r="Q2" s="34">
        <v>83.4</v>
      </c>
      <c r="R2" s="35">
        <v>7.75</v>
      </c>
      <c r="S2" s="36">
        <v>83.4</v>
      </c>
      <c r="T2" s="37">
        <v>83.4</v>
      </c>
      <c r="U2" s="38"/>
      <c r="V2" s="26" t="s">
        <v>59</v>
      </c>
      <c r="W2" s="39">
        <v>43</v>
      </c>
      <c r="X2" s="39">
        <v>33</v>
      </c>
      <c r="Y2" s="39">
        <v>18</v>
      </c>
      <c r="Z2" s="35"/>
      <c r="AA2" s="40">
        <v>1</v>
      </c>
      <c r="AB2" s="41">
        <f t="shared" ref="AB2:AB11" si="0">IF(W2="","",W2*X2*Y2/1000000)</f>
        <v>2.5541999999999999E-2</v>
      </c>
      <c r="AC2" s="42">
        <f t="shared" ref="AC2:AC11" si="1">IF(AA2="","",65/AB2*AA2)</f>
        <v>2544.828126223475</v>
      </c>
      <c r="AD2" s="43">
        <v>3700</v>
      </c>
      <c r="AE2" s="44">
        <f t="shared" ref="AE2:AE11" si="2">IF(ISERROR(AD2/AC2),"",AD2/AC2)</f>
        <v>1.4539292307692309</v>
      </c>
      <c r="AF2" s="26" t="s">
        <v>60</v>
      </c>
      <c r="AG2" s="45">
        <f t="shared" ref="AG2:AG11" si="3">12.8%+20%</f>
        <v>0.32800000000000001</v>
      </c>
      <c r="AH2" s="44">
        <f t="shared" ref="AH2:AH11" si="4">IF(ISERROR(T2*AG2),"",T2*AG2)</f>
        <v>27.355200000000004</v>
      </c>
      <c r="AI2" s="44">
        <f t="shared" ref="AI2:AI11" si="5">IF(ISERROR(T2+AE2+AH2),"",T2+AE2+AH2)</f>
        <v>112.20912923076924</v>
      </c>
      <c r="AJ2" s="45">
        <v>0.31</v>
      </c>
      <c r="AK2" s="44">
        <f>IF(ISERROR(AW2*AJ2),"",AW2*AJ2)</f>
        <v>11.685202</v>
      </c>
      <c r="AL2" s="45"/>
      <c r="AM2" s="44">
        <f t="shared" ref="AM2:AM11" si="6">IF(ISERROR(AW2*AL2),"",AW2*AL2)</f>
        <v>0</v>
      </c>
      <c r="AN2" s="45">
        <v>0.1</v>
      </c>
      <c r="AO2" s="44">
        <f>IF(ISERROR(AW2*AN2),"",AW2*AN2)</f>
        <v>3.7694200000000002</v>
      </c>
      <c r="AP2" s="44"/>
      <c r="AQ2" s="26"/>
      <c r="AR2" s="45"/>
      <c r="AS2" s="44">
        <f t="shared" ref="AS2:AS11" si="7">IF(ISERROR(AW2*AR2),"",AW2*AR2)</f>
        <v>0</v>
      </c>
      <c r="AT2" s="44">
        <f t="shared" ref="AT2:AT11" si="8">IF(ISERROR(AK2+AM2+AO2+AP2+AS2),"",AK2+AM2+AO2+AP2+AS2)</f>
        <v>15.454622000000001</v>
      </c>
      <c r="AU2" s="44">
        <f t="shared" ref="AU2:AU11" si="9">IF(ISERROR(AI2+AT2),"",AI2+AT2)</f>
        <v>127.66375123076924</v>
      </c>
      <c r="AV2" s="46">
        <f t="shared" ref="AV2:AV11" si="10">IF(ISERROR((AW2-AU2)/AW2),"",(AW2-AU2)/AW2)</f>
        <v>-2.3868274490709243</v>
      </c>
      <c r="AW2" s="44">
        <v>37.694200000000002</v>
      </c>
      <c r="AX2" s="47">
        <v>64.989999999999995</v>
      </c>
      <c r="AY2" s="45">
        <v>0.42</v>
      </c>
      <c r="AZ2" s="48">
        <f t="shared" ref="AZ2:AZ11" si="11">SUM(BA2:BA2)</f>
        <v>27</v>
      </c>
      <c r="BA2" s="49">
        <v>27</v>
      </c>
      <c r="BB2" s="40">
        <v>27</v>
      </c>
      <c r="BC2" s="49"/>
    </row>
    <row r="3" spans="1:55" ht="45" x14ac:dyDescent="0.25">
      <c r="A3" s="28">
        <v>12</v>
      </c>
      <c r="B3" s="51"/>
      <c r="C3" s="50"/>
      <c r="D3" s="29" t="s">
        <v>2</v>
      </c>
      <c r="E3" s="26"/>
      <c r="F3" s="1" t="s">
        <v>55</v>
      </c>
      <c r="G3" s="26" t="s">
        <v>0</v>
      </c>
      <c r="H3" s="26" t="s">
        <v>67</v>
      </c>
      <c r="I3" s="26" t="s">
        <v>67</v>
      </c>
      <c r="J3" s="30" t="s">
        <v>65</v>
      </c>
      <c r="K3" s="26" t="s">
        <v>56</v>
      </c>
      <c r="L3" s="31" t="s">
        <v>68</v>
      </c>
      <c r="M3" s="26" t="s">
        <v>57</v>
      </c>
      <c r="N3" s="32"/>
      <c r="O3" s="33"/>
      <c r="P3" s="26" t="s">
        <v>58</v>
      </c>
      <c r="Q3" s="34">
        <v>105.6</v>
      </c>
      <c r="R3" s="35">
        <v>7.75</v>
      </c>
      <c r="S3" s="36">
        <v>105.6</v>
      </c>
      <c r="T3" s="37">
        <v>105.6</v>
      </c>
      <c r="U3" s="38"/>
      <c r="V3" s="26" t="s">
        <v>59</v>
      </c>
      <c r="W3" s="39">
        <v>43</v>
      </c>
      <c r="X3" s="39">
        <v>33</v>
      </c>
      <c r="Y3" s="39">
        <v>21</v>
      </c>
      <c r="Z3" s="35"/>
      <c r="AA3" s="40">
        <v>1</v>
      </c>
      <c r="AB3" s="41">
        <f t="shared" si="0"/>
        <v>2.9798999999999999E-2</v>
      </c>
      <c r="AC3" s="42">
        <f t="shared" si="1"/>
        <v>2181.2812510486929</v>
      </c>
      <c r="AD3" s="43">
        <v>3700</v>
      </c>
      <c r="AE3" s="44">
        <f t="shared" si="2"/>
        <v>1.6962507692307693</v>
      </c>
      <c r="AF3" s="26" t="s">
        <v>60</v>
      </c>
      <c r="AG3" s="45">
        <f t="shared" si="3"/>
        <v>0.32800000000000001</v>
      </c>
      <c r="AH3" s="44">
        <f t="shared" si="4"/>
        <v>34.636800000000001</v>
      </c>
      <c r="AI3" s="44">
        <f t="shared" si="5"/>
        <v>141.93305076923076</v>
      </c>
      <c r="AJ3" s="45">
        <v>0.31</v>
      </c>
      <c r="AK3" s="44">
        <f>IF(ISERROR(AW3*AJ3),"",AW3*AJ3)</f>
        <v>13.483202</v>
      </c>
      <c r="AL3" s="45"/>
      <c r="AM3" s="44">
        <f t="shared" si="6"/>
        <v>0</v>
      </c>
      <c r="AN3" s="45">
        <v>0.1</v>
      </c>
      <c r="AO3" s="44">
        <f t="shared" ref="AO3:AO11" si="12">IF(ISERROR(AW3*AN3),"",AW3*AN3)</f>
        <v>4.3494200000000003</v>
      </c>
      <c r="AP3" s="44"/>
      <c r="AQ3" s="26"/>
      <c r="AR3" s="45"/>
      <c r="AS3" s="44">
        <f t="shared" si="7"/>
        <v>0</v>
      </c>
      <c r="AT3" s="44">
        <f t="shared" si="8"/>
        <v>17.832622000000001</v>
      </c>
      <c r="AU3" s="44">
        <f t="shared" si="9"/>
        <v>159.76567276923078</v>
      </c>
      <c r="AV3" s="46">
        <f t="shared" si="10"/>
        <v>-2.6732638551630048</v>
      </c>
      <c r="AW3" s="44">
        <v>43.494199999999999</v>
      </c>
      <c r="AX3" s="47">
        <v>74.989999999999995</v>
      </c>
      <c r="AY3" s="45">
        <v>0.42</v>
      </c>
      <c r="AZ3" s="48">
        <f t="shared" si="11"/>
        <v>32</v>
      </c>
      <c r="BA3" s="49">
        <v>32</v>
      </c>
      <c r="BB3" s="40">
        <v>32</v>
      </c>
      <c r="BC3" s="49"/>
    </row>
    <row r="4" spans="1:55" ht="45" x14ac:dyDescent="0.25">
      <c r="A4" s="28">
        <v>13</v>
      </c>
      <c r="B4" s="51"/>
      <c r="C4" s="50"/>
      <c r="D4" s="29" t="s">
        <v>2</v>
      </c>
      <c r="E4" s="26"/>
      <c r="F4" s="1" t="s">
        <v>55</v>
      </c>
      <c r="G4" s="26" t="s">
        <v>0</v>
      </c>
      <c r="H4" s="26" t="s">
        <v>67</v>
      </c>
      <c r="I4" s="26" t="s">
        <v>67</v>
      </c>
      <c r="J4" s="30" t="s">
        <v>65</v>
      </c>
      <c r="K4" s="26" t="s">
        <v>56</v>
      </c>
      <c r="L4" s="31" t="s">
        <v>69</v>
      </c>
      <c r="M4" s="26" t="s">
        <v>57</v>
      </c>
      <c r="N4" s="32"/>
      <c r="O4" s="32"/>
      <c r="P4" s="26" t="s">
        <v>58</v>
      </c>
      <c r="Q4" s="34">
        <v>112</v>
      </c>
      <c r="R4" s="35">
        <v>7.75</v>
      </c>
      <c r="S4" s="36">
        <v>112</v>
      </c>
      <c r="T4" s="37">
        <v>112</v>
      </c>
      <c r="U4" s="38"/>
      <c r="V4" s="26" t="s">
        <v>59</v>
      </c>
      <c r="W4" s="39">
        <v>43</v>
      </c>
      <c r="X4" s="39">
        <v>33</v>
      </c>
      <c r="Y4" s="39">
        <v>21</v>
      </c>
      <c r="Z4" s="35"/>
      <c r="AA4" s="40">
        <v>1</v>
      </c>
      <c r="AB4" s="41">
        <f t="shared" si="0"/>
        <v>2.9798999999999999E-2</v>
      </c>
      <c r="AC4" s="42">
        <f t="shared" si="1"/>
        <v>2181.2812510486929</v>
      </c>
      <c r="AD4" s="43">
        <v>3700</v>
      </c>
      <c r="AE4" s="44">
        <f t="shared" si="2"/>
        <v>1.6962507692307693</v>
      </c>
      <c r="AF4" s="26" t="s">
        <v>60</v>
      </c>
      <c r="AG4" s="45">
        <f t="shared" si="3"/>
        <v>0.32800000000000001</v>
      </c>
      <c r="AH4" s="44">
        <f t="shared" si="4"/>
        <v>36.736000000000004</v>
      </c>
      <c r="AI4" s="44">
        <f t="shared" si="5"/>
        <v>150.43225076923079</v>
      </c>
      <c r="AJ4" s="45">
        <v>0.31</v>
      </c>
      <c r="AK4" s="44">
        <f>IF(ISERROR(AW4*AJ4),"",AW4*AJ4)</f>
        <v>15.281202</v>
      </c>
      <c r="AL4" s="45"/>
      <c r="AM4" s="44">
        <f t="shared" si="6"/>
        <v>0</v>
      </c>
      <c r="AN4" s="45">
        <v>0.1</v>
      </c>
      <c r="AO4" s="44">
        <f t="shared" si="12"/>
        <v>4.9294200000000004</v>
      </c>
      <c r="AP4" s="44"/>
      <c r="AQ4" s="26"/>
      <c r="AR4" s="45"/>
      <c r="AS4" s="44">
        <f t="shared" si="7"/>
        <v>0</v>
      </c>
      <c r="AT4" s="44">
        <f t="shared" si="8"/>
        <v>20.210622000000001</v>
      </c>
      <c r="AU4" s="44">
        <f t="shared" si="9"/>
        <v>170.64287276923079</v>
      </c>
      <c r="AV4" s="46">
        <f t="shared" si="10"/>
        <v>-2.4617231392178143</v>
      </c>
      <c r="AW4" s="44">
        <v>49.294200000000004</v>
      </c>
      <c r="AX4" s="47">
        <v>84.99</v>
      </c>
      <c r="AY4" s="45">
        <v>0.42</v>
      </c>
      <c r="AZ4" s="48">
        <f t="shared" si="11"/>
        <v>189</v>
      </c>
      <c r="BA4" s="49">
        <v>189</v>
      </c>
      <c r="BB4" s="40">
        <v>189</v>
      </c>
      <c r="BC4" s="49"/>
    </row>
    <row r="5" spans="1:55" ht="45" x14ac:dyDescent="0.25">
      <c r="A5" s="28">
        <v>14</v>
      </c>
      <c r="B5" s="51"/>
      <c r="C5" s="50"/>
      <c r="D5" s="29" t="s">
        <v>2</v>
      </c>
      <c r="E5" s="26"/>
      <c r="F5" s="1" t="s">
        <v>55</v>
      </c>
      <c r="G5" s="26" t="s">
        <v>0</v>
      </c>
      <c r="H5" s="26" t="s">
        <v>67</v>
      </c>
      <c r="I5" s="26" t="s">
        <v>67</v>
      </c>
      <c r="J5" s="30" t="s">
        <v>65</v>
      </c>
      <c r="K5" s="26" t="s">
        <v>56</v>
      </c>
      <c r="L5" s="31" t="s">
        <v>70</v>
      </c>
      <c r="M5" s="26" t="s">
        <v>57</v>
      </c>
      <c r="N5" s="32"/>
      <c r="O5" s="33"/>
      <c r="P5" s="26" t="s">
        <v>58</v>
      </c>
      <c r="Q5" s="34">
        <v>127.8</v>
      </c>
      <c r="R5" s="35">
        <v>7.75</v>
      </c>
      <c r="S5" s="36">
        <v>127.8</v>
      </c>
      <c r="T5" s="37">
        <v>127.8</v>
      </c>
      <c r="U5" s="38"/>
      <c r="V5" s="26" t="s">
        <v>59</v>
      </c>
      <c r="W5" s="39">
        <v>43</v>
      </c>
      <c r="X5" s="39">
        <v>33</v>
      </c>
      <c r="Y5" s="39">
        <v>21</v>
      </c>
      <c r="Z5" s="35"/>
      <c r="AA5" s="40">
        <v>1</v>
      </c>
      <c r="AB5" s="41">
        <f t="shared" si="0"/>
        <v>2.9798999999999999E-2</v>
      </c>
      <c r="AC5" s="42">
        <f t="shared" si="1"/>
        <v>2181.2812510486929</v>
      </c>
      <c r="AD5" s="43">
        <v>3700</v>
      </c>
      <c r="AE5" s="44">
        <f t="shared" si="2"/>
        <v>1.6962507692307693</v>
      </c>
      <c r="AF5" s="26" t="s">
        <v>60</v>
      </c>
      <c r="AG5" s="45">
        <f t="shared" si="3"/>
        <v>0.32800000000000001</v>
      </c>
      <c r="AH5" s="44">
        <f t="shared" si="4"/>
        <v>41.918399999999998</v>
      </c>
      <c r="AI5" s="44">
        <f t="shared" si="5"/>
        <v>171.41465076923075</v>
      </c>
      <c r="AJ5" s="45">
        <v>0.31</v>
      </c>
      <c r="AK5" s="44">
        <f t="shared" ref="AK5:AK11" si="13">IF(ISERROR(AW5*AJ5),"",AW5*AJ5)</f>
        <v>17.079201999999999</v>
      </c>
      <c r="AL5" s="45"/>
      <c r="AM5" s="44">
        <f t="shared" si="6"/>
        <v>0</v>
      </c>
      <c r="AN5" s="45">
        <v>0.1</v>
      </c>
      <c r="AO5" s="44">
        <f t="shared" si="12"/>
        <v>5.5094200000000004</v>
      </c>
      <c r="AP5" s="44"/>
      <c r="AQ5" s="26"/>
      <c r="AR5" s="45"/>
      <c r="AS5" s="44">
        <f t="shared" si="7"/>
        <v>0</v>
      </c>
      <c r="AT5" s="44">
        <f t="shared" si="8"/>
        <v>22.588622000000001</v>
      </c>
      <c r="AU5" s="44">
        <f t="shared" si="9"/>
        <v>194.00327276923076</v>
      </c>
      <c r="AV5" s="46">
        <f t="shared" si="10"/>
        <v>-2.5213012035610056</v>
      </c>
      <c r="AW5" s="44">
        <v>55.094200000000001</v>
      </c>
      <c r="AX5" s="47">
        <v>94.99</v>
      </c>
      <c r="AY5" s="45">
        <v>0.42</v>
      </c>
      <c r="AZ5" s="48">
        <f t="shared" si="11"/>
        <v>83</v>
      </c>
      <c r="BA5" s="49">
        <v>83</v>
      </c>
      <c r="BB5" s="40">
        <v>83</v>
      </c>
      <c r="BC5" s="49"/>
    </row>
    <row r="6" spans="1:55" ht="45" x14ac:dyDescent="0.25">
      <c r="A6" s="28">
        <v>15</v>
      </c>
      <c r="B6" s="51"/>
      <c r="C6" s="50"/>
      <c r="D6" s="29" t="s">
        <v>2</v>
      </c>
      <c r="E6" s="26"/>
      <c r="F6" s="1" t="s">
        <v>55</v>
      </c>
      <c r="G6" s="26" t="s">
        <v>0</v>
      </c>
      <c r="H6" s="26" t="s">
        <v>67</v>
      </c>
      <c r="I6" s="26" t="s">
        <v>67</v>
      </c>
      <c r="J6" s="30" t="s">
        <v>65</v>
      </c>
      <c r="K6" s="26" t="s">
        <v>56</v>
      </c>
      <c r="L6" s="31" t="s">
        <v>71</v>
      </c>
      <c r="M6" s="26" t="s">
        <v>57</v>
      </c>
      <c r="N6" s="32"/>
      <c r="O6" s="33"/>
      <c r="P6" s="26" t="s">
        <v>58</v>
      </c>
      <c r="Q6" s="34">
        <v>131.69999999999999</v>
      </c>
      <c r="R6" s="35">
        <v>7.75</v>
      </c>
      <c r="S6" s="36">
        <v>131.69999999999999</v>
      </c>
      <c r="T6" s="37">
        <v>131.69999999999999</v>
      </c>
      <c r="U6" s="38"/>
      <c r="V6" s="26" t="s">
        <v>59</v>
      </c>
      <c r="W6" s="39">
        <v>43</v>
      </c>
      <c r="X6" s="39">
        <v>33</v>
      </c>
      <c r="Y6" s="39">
        <v>21</v>
      </c>
      <c r="Z6" s="35"/>
      <c r="AA6" s="40">
        <v>1</v>
      </c>
      <c r="AB6" s="41">
        <f t="shared" si="0"/>
        <v>2.9798999999999999E-2</v>
      </c>
      <c r="AC6" s="42">
        <f t="shared" si="1"/>
        <v>2181.2812510486929</v>
      </c>
      <c r="AD6" s="43">
        <v>3700</v>
      </c>
      <c r="AE6" s="44">
        <f t="shared" si="2"/>
        <v>1.6962507692307693</v>
      </c>
      <c r="AF6" s="26" t="s">
        <v>60</v>
      </c>
      <c r="AG6" s="45">
        <f t="shared" si="3"/>
        <v>0.32800000000000001</v>
      </c>
      <c r="AH6" s="44">
        <f t="shared" si="4"/>
        <v>43.197600000000001</v>
      </c>
      <c r="AI6" s="44">
        <f t="shared" si="5"/>
        <v>176.59385076923076</v>
      </c>
      <c r="AJ6" s="45">
        <v>0.31</v>
      </c>
      <c r="AK6" s="44">
        <f t="shared" si="13"/>
        <v>17.079201999999999</v>
      </c>
      <c r="AL6" s="45"/>
      <c r="AM6" s="44">
        <f t="shared" si="6"/>
        <v>0</v>
      </c>
      <c r="AN6" s="45">
        <v>0.1</v>
      </c>
      <c r="AO6" s="44">
        <f t="shared" si="12"/>
        <v>5.5094200000000004</v>
      </c>
      <c r="AP6" s="44"/>
      <c r="AQ6" s="26"/>
      <c r="AR6" s="45"/>
      <c r="AS6" s="44">
        <f t="shared" si="7"/>
        <v>0</v>
      </c>
      <c r="AT6" s="44">
        <f t="shared" si="8"/>
        <v>22.588622000000001</v>
      </c>
      <c r="AU6" s="44">
        <f t="shared" si="9"/>
        <v>199.18247276923074</v>
      </c>
      <c r="AV6" s="46">
        <f t="shared" si="10"/>
        <v>-2.6153074691933225</v>
      </c>
      <c r="AW6" s="44">
        <v>55.094200000000001</v>
      </c>
      <c r="AX6" s="47">
        <v>94.99</v>
      </c>
      <c r="AY6" s="45">
        <v>0.42</v>
      </c>
      <c r="AZ6" s="48">
        <f t="shared" si="11"/>
        <v>35</v>
      </c>
      <c r="BA6" s="49">
        <v>35</v>
      </c>
      <c r="BB6" s="40">
        <v>35</v>
      </c>
      <c r="BC6" s="49"/>
    </row>
    <row r="7" spans="1:55" ht="45" x14ac:dyDescent="0.25">
      <c r="A7" s="28">
        <v>16</v>
      </c>
      <c r="B7" s="51"/>
      <c r="C7" s="50"/>
      <c r="D7" s="29" t="s">
        <v>2</v>
      </c>
      <c r="E7" s="26"/>
      <c r="F7" s="1" t="s">
        <v>55</v>
      </c>
      <c r="G7" s="26" t="s">
        <v>0</v>
      </c>
      <c r="H7" s="26" t="s">
        <v>64</v>
      </c>
      <c r="I7" s="26" t="s">
        <v>64</v>
      </c>
      <c r="J7" s="30" t="s">
        <v>65</v>
      </c>
      <c r="K7" s="26" t="s">
        <v>56</v>
      </c>
      <c r="L7" s="31" t="s">
        <v>66</v>
      </c>
      <c r="M7" s="26" t="s">
        <v>61</v>
      </c>
      <c r="N7" s="32"/>
      <c r="O7" s="33"/>
      <c r="P7" s="26" t="s">
        <v>58</v>
      </c>
      <c r="Q7" s="34">
        <v>83.4</v>
      </c>
      <c r="R7" s="35">
        <v>7.75</v>
      </c>
      <c r="S7" s="36">
        <v>83.4</v>
      </c>
      <c r="T7" s="37">
        <v>83.4</v>
      </c>
      <c r="U7" s="38"/>
      <c r="V7" s="26" t="s">
        <v>59</v>
      </c>
      <c r="W7" s="39">
        <v>43</v>
      </c>
      <c r="X7" s="39">
        <v>33</v>
      </c>
      <c r="Y7" s="39">
        <v>18</v>
      </c>
      <c r="Z7" s="35"/>
      <c r="AA7" s="40">
        <v>1</v>
      </c>
      <c r="AB7" s="41">
        <f t="shared" si="0"/>
        <v>2.5541999999999999E-2</v>
      </c>
      <c r="AC7" s="42">
        <f t="shared" si="1"/>
        <v>2544.828126223475</v>
      </c>
      <c r="AD7" s="43">
        <v>3700</v>
      </c>
      <c r="AE7" s="44">
        <f t="shared" si="2"/>
        <v>1.4539292307692309</v>
      </c>
      <c r="AF7" s="26" t="s">
        <v>60</v>
      </c>
      <c r="AG7" s="45">
        <f t="shared" si="3"/>
        <v>0.32800000000000001</v>
      </c>
      <c r="AH7" s="44">
        <f t="shared" si="4"/>
        <v>27.355200000000004</v>
      </c>
      <c r="AI7" s="44">
        <f t="shared" si="5"/>
        <v>112.20912923076924</v>
      </c>
      <c r="AJ7" s="45">
        <v>0.31</v>
      </c>
      <c r="AK7" s="44">
        <f t="shared" si="13"/>
        <v>11.685202</v>
      </c>
      <c r="AL7" s="45"/>
      <c r="AM7" s="44">
        <f t="shared" si="6"/>
        <v>0</v>
      </c>
      <c r="AN7" s="45">
        <v>0.1</v>
      </c>
      <c r="AO7" s="44">
        <f t="shared" si="12"/>
        <v>3.7694200000000002</v>
      </c>
      <c r="AP7" s="44"/>
      <c r="AQ7" s="26"/>
      <c r="AR7" s="45"/>
      <c r="AS7" s="44">
        <f t="shared" si="7"/>
        <v>0</v>
      </c>
      <c r="AT7" s="44">
        <f t="shared" si="8"/>
        <v>15.454622000000001</v>
      </c>
      <c r="AU7" s="44">
        <f t="shared" si="9"/>
        <v>127.66375123076924</v>
      </c>
      <c r="AV7" s="46">
        <f t="shared" si="10"/>
        <v>-2.3868274490709243</v>
      </c>
      <c r="AW7" s="44">
        <v>37.694200000000002</v>
      </c>
      <c r="AX7" s="47">
        <v>64.989999999999995</v>
      </c>
      <c r="AY7" s="45">
        <v>0.42</v>
      </c>
      <c r="AZ7" s="48">
        <f t="shared" si="11"/>
        <v>18</v>
      </c>
      <c r="BA7" s="49">
        <v>18</v>
      </c>
      <c r="BB7" s="40">
        <v>18</v>
      </c>
      <c r="BC7" s="49"/>
    </row>
    <row r="8" spans="1:55" ht="45" x14ac:dyDescent="0.25">
      <c r="A8" s="28">
        <v>17</v>
      </c>
      <c r="B8" s="51"/>
      <c r="C8" s="50"/>
      <c r="D8" s="29" t="s">
        <v>2</v>
      </c>
      <c r="E8" s="26"/>
      <c r="F8" s="1" t="s">
        <v>55</v>
      </c>
      <c r="G8" s="26" t="s">
        <v>0</v>
      </c>
      <c r="H8" s="26" t="s">
        <v>67</v>
      </c>
      <c r="I8" s="26" t="s">
        <v>67</v>
      </c>
      <c r="J8" s="30" t="s">
        <v>65</v>
      </c>
      <c r="K8" s="26" t="s">
        <v>56</v>
      </c>
      <c r="L8" s="31" t="s">
        <v>68</v>
      </c>
      <c r="M8" s="26" t="s">
        <v>61</v>
      </c>
      <c r="N8" s="32"/>
      <c r="O8" s="33"/>
      <c r="P8" s="26" t="s">
        <v>58</v>
      </c>
      <c r="Q8" s="34">
        <v>105.6</v>
      </c>
      <c r="R8" s="35">
        <v>7.75</v>
      </c>
      <c r="S8" s="36">
        <v>105.6</v>
      </c>
      <c r="T8" s="37">
        <v>105.6</v>
      </c>
      <c r="U8" s="38"/>
      <c r="V8" s="26" t="s">
        <v>59</v>
      </c>
      <c r="W8" s="39">
        <v>43</v>
      </c>
      <c r="X8" s="39">
        <v>33</v>
      </c>
      <c r="Y8" s="39">
        <v>21</v>
      </c>
      <c r="Z8" s="35"/>
      <c r="AA8" s="40">
        <v>1</v>
      </c>
      <c r="AB8" s="41">
        <f t="shared" si="0"/>
        <v>2.9798999999999999E-2</v>
      </c>
      <c r="AC8" s="42">
        <f t="shared" si="1"/>
        <v>2181.2812510486929</v>
      </c>
      <c r="AD8" s="43">
        <v>3700</v>
      </c>
      <c r="AE8" s="44">
        <f t="shared" si="2"/>
        <v>1.6962507692307693</v>
      </c>
      <c r="AF8" s="26" t="s">
        <v>60</v>
      </c>
      <c r="AG8" s="45">
        <f t="shared" si="3"/>
        <v>0.32800000000000001</v>
      </c>
      <c r="AH8" s="44">
        <f t="shared" si="4"/>
        <v>34.636800000000001</v>
      </c>
      <c r="AI8" s="44">
        <f t="shared" si="5"/>
        <v>141.93305076923076</v>
      </c>
      <c r="AJ8" s="45">
        <v>0.31</v>
      </c>
      <c r="AK8" s="44">
        <f t="shared" si="13"/>
        <v>13.483202</v>
      </c>
      <c r="AL8" s="45"/>
      <c r="AM8" s="44">
        <f t="shared" si="6"/>
        <v>0</v>
      </c>
      <c r="AN8" s="45">
        <v>0.1</v>
      </c>
      <c r="AO8" s="44">
        <f t="shared" si="12"/>
        <v>4.3494200000000003</v>
      </c>
      <c r="AP8" s="44"/>
      <c r="AQ8" s="26"/>
      <c r="AR8" s="45"/>
      <c r="AS8" s="44">
        <f t="shared" si="7"/>
        <v>0</v>
      </c>
      <c r="AT8" s="44">
        <f t="shared" si="8"/>
        <v>17.832622000000001</v>
      </c>
      <c r="AU8" s="44">
        <f t="shared" si="9"/>
        <v>159.76567276923078</v>
      </c>
      <c r="AV8" s="46">
        <f t="shared" si="10"/>
        <v>-2.6732638551630048</v>
      </c>
      <c r="AW8" s="44">
        <v>43.494199999999999</v>
      </c>
      <c r="AX8" s="47">
        <v>74.989999999999995</v>
      </c>
      <c r="AY8" s="45">
        <v>0.42</v>
      </c>
      <c r="AZ8" s="48">
        <f t="shared" si="11"/>
        <v>21</v>
      </c>
      <c r="BA8" s="49">
        <v>21</v>
      </c>
      <c r="BB8" s="40">
        <v>21</v>
      </c>
      <c r="BC8" s="49"/>
    </row>
    <row r="9" spans="1:55" ht="45" x14ac:dyDescent="0.25">
      <c r="A9" s="28">
        <v>18</v>
      </c>
      <c r="B9" s="51"/>
      <c r="C9" s="50"/>
      <c r="D9" s="29" t="s">
        <v>2</v>
      </c>
      <c r="E9" s="26"/>
      <c r="F9" s="1" t="s">
        <v>55</v>
      </c>
      <c r="G9" s="26" t="s">
        <v>0</v>
      </c>
      <c r="H9" s="26" t="s">
        <v>67</v>
      </c>
      <c r="I9" s="26" t="s">
        <v>67</v>
      </c>
      <c r="J9" s="30" t="s">
        <v>65</v>
      </c>
      <c r="K9" s="26" t="s">
        <v>56</v>
      </c>
      <c r="L9" s="31" t="s">
        <v>69</v>
      </c>
      <c r="M9" s="26" t="s">
        <v>61</v>
      </c>
      <c r="N9" s="32"/>
      <c r="O9" s="32"/>
      <c r="P9" s="26" t="s">
        <v>58</v>
      </c>
      <c r="Q9" s="34">
        <v>112</v>
      </c>
      <c r="R9" s="35">
        <v>7.75</v>
      </c>
      <c r="S9" s="36">
        <v>112</v>
      </c>
      <c r="T9" s="37">
        <v>112</v>
      </c>
      <c r="U9" s="38"/>
      <c r="V9" s="26" t="s">
        <v>59</v>
      </c>
      <c r="W9" s="39">
        <v>43</v>
      </c>
      <c r="X9" s="39">
        <v>33</v>
      </c>
      <c r="Y9" s="39">
        <v>21</v>
      </c>
      <c r="Z9" s="35"/>
      <c r="AA9" s="40">
        <v>1</v>
      </c>
      <c r="AB9" s="41">
        <f t="shared" si="0"/>
        <v>2.9798999999999999E-2</v>
      </c>
      <c r="AC9" s="42">
        <f t="shared" si="1"/>
        <v>2181.2812510486929</v>
      </c>
      <c r="AD9" s="43">
        <v>3700</v>
      </c>
      <c r="AE9" s="44">
        <f t="shared" si="2"/>
        <v>1.6962507692307693</v>
      </c>
      <c r="AF9" s="26" t="s">
        <v>60</v>
      </c>
      <c r="AG9" s="45">
        <f t="shared" si="3"/>
        <v>0.32800000000000001</v>
      </c>
      <c r="AH9" s="44">
        <f t="shared" si="4"/>
        <v>36.736000000000004</v>
      </c>
      <c r="AI9" s="44">
        <f t="shared" si="5"/>
        <v>150.43225076923079</v>
      </c>
      <c r="AJ9" s="45">
        <v>0.31</v>
      </c>
      <c r="AK9" s="44">
        <f t="shared" si="13"/>
        <v>15.281202</v>
      </c>
      <c r="AL9" s="45"/>
      <c r="AM9" s="44">
        <f t="shared" si="6"/>
        <v>0</v>
      </c>
      <c r="AN9" s="45">
        <v>0.1</v>
      </c>
      <c r="AO9" s="44">
        <f t="shared" si="12"/>
        <v>4.9294200000000004</v>
      </c>
      <c r="AP9" s="44"/>
      <c r="AQ9" s="26"/>
      <c r="AR9" s="45"/>
      <c r="AS9" s="44">
        <f t="shared" si="7"/>
        <v>0</v>
      </c>
      <c r="AT9" s="44">
        <f t="shared" si="8"/>
        <v>20.210622000000001</v>
      </c>
      <c r="AU9" s="44">
        <f t="shared" si="9"/>
        <v>170.64287276923079</v>
      </c>
      <c r="AV9" s="46">
        <f t="shared" si="10"/>
        <v>-2.4617231392178143</v>
      </c>
      <c r="AW9" s="44">
        <v>49.294200000000004</v>
      </c>
      <c r="AX9" s="47">
        <v>84.99</v>
      </c>
      <c r="AY9" s="45">
        <v>0.42</v>
      </c>
      <c r="AZ9" s="48">
        <f t="shared" si="11"/>
        <v>126</v>
      </c>
      <c r="BA9" s="49">
        <v>126</v>
      </c>
      <c r="BB9" s="40">
        <v>126</v>
      </c>
      <c r="BC9" s="49"/>
    </row>
    <row r="10" spans="1:55" ht="45" x14ac:dyDescent="0.25">
      <c r="A10" s="28">
        <v>19</v>
      </c>
      <c r="B10" s="51"/>
      <c r="C10" s="50"/>
      <c r="D10" s="29" t="s">
        <v>2</v>
      </c>
      <c r="E10" s="26"/>
      <c r="F10" s="1" t="s">
        <v>55</v>
      </c>
      <c r="G10" s="26" t="s">
        <v>0</v>
      </c>
      <c r="H10" s="26" t="s">
        <v>67</v>
      </c>
      <c r="I10" s="26" t="s">
        <v>67</v>
      </c>
      <c r="J10" s="30" t="s">
        <v>65</v>
      </c>
      <c r="K10" s="26" t="s">
        <v>56</v>
      </c>
      <c r="L10" s="31" t="s">
        <v>70</v>
      </c>
      <c r="M10" s="26" t="s">
        <v>61</v>
      </c>
      <c r="N10" s="32"/>
      <c r="O10" s="33"/>
      <c r="P10" s="26" t="s">
        <v>58</v>
      </c>
      <c r="Q10" s="34">
        <v>127.8</v>
      </c>
      <c r="R10" s="35">
        <v>7.75</v>
      </c>
      <c r="S10" s="36">
        <v>127.8</v>
      </c>
      <c r="T10" s="37">
        <v>127.8</v>
      </c>
      <c r="U10" s="38"/>
      <c r="V10" s="26" t="s">
        <v>59</v>
      </c>
      <c r="W10" s="39">
        <v>43</v>
      </c>
      <c r="X10" s="39">
        <v>33</v>
      </c>
      <c r="Y10" s="39">
        <v>21</v>
      </c>
      <c r="Z10" s="35"/>
      <c r="AA10" s="40">
        <v>1</v>
      </c>
      <c r="AB10" s="41">
        <f t="shared" si="0"/>
        <v>2.9798999999999999E-2</v>
      </c>
      <c r="AC10" s="42">
        <f t="shared" si="1"/>
        <v>2181.2812510486929</v>
      </c>
      <c r="AD10" s="43">
        <v>3700</v>
      </c>
      <c r="AE10" s="44">
        <f t="shared" si="2"/>
        <v>1.6962507692307693</v>
      </c>
      <c r="AF10" s="26" t="s">
        <v>60</v>
      </c>
      <c r="AG10" s="45">
        <f t="shared" si="3"/>
        <v>0.32800000000000001</v>
      </c>
      <c r="AH10" s="44">
        <f t="shared" si="4"/>
        <v>41.918399999999998</v>
      </c>
      <c r="AI10" s="44">
        <f t="shared" si="5"/>
        <v>171.41465076923075</v>
      </c>
      <c r="AJ10" s="45">
        <v>0.31</v>
      </c>
      <c r="AK10" s="44">
        <f t="shared" si="13"/>
        <v>17.079201999999999</v>
      </c>
      <c r="AL10" s="45"/>
      <c r="AM10" s="44">
        <f t="shared" si="6"/>
        <v>0</v>
      </c>
      <c r="AN10" s="45">
        <v>0.1</v>
      </c>
      <c r="AO10" s="44">
        <f t="shared" si="12"/>
        <v>5.5094200000000004</v>
      </c>
      <c r="AP10" s="44"/>
      <c r="AQ10" s="26"/>
      <c r="AR10" s="45"/>
      <c r="AS10" s="44">
        <f t="shared" si="7"/>
        <v>0</v>
      </c>
      <c r="AT10" s="44">
        <f t="shared" si="8"/>
        <v>22.588622000000001</v>
      </c>
      <c r="AU10" s="44">
        <f t="shared" si="9"/>
        <v>194.00327276923076</v>
      </c>
      <c r="AV10" s="46">
        <f t="shared" si="10"/>
        <v>-2.5213012035610056</v>
      </c>
      <c r="AW10" s="44">
        <v>55.094200000000001</v>
      </c>
      <c r="AX10" s="47">
        <v>94.99</v>
      </c>
      <c r="AY10" s="45">
        <v>0.42</v>
      </c>
      <c r="AZ10" s="48">
        <f t="shared" si="11"/>
        <v>56</v>
      </c>
      <c r="BA10" s="49">
        <v>56</v>
      </c>
      <c r="BB10" s="40">
        <v>56</v>
      </c>
      <c r="BC10" s="49"/>
    </row>
    <row r="11" spans="1:55" ht="45" x14ac:dyDescent="0.25">
      <c r="A11" s="28">
        <v>20</v>
      </c>
      <c r="B11" s="51"/>
      <c r="C11" s="50"/>
      <c r="D11" s="29" t="s">
        <v>2</v>
      </c>
      <c r="E11" s="26"/>
      <c r="F11" s="1" t="s">
        <v>55</v>
      </c>
      <c r="G11" s="26" t="s">
        <v>0</v>
      </c>
      <c r="H11" s="26" t="s">
        <v>67</v>
      </c>
      <c r="I11" s="26" t="s">
        <v>67</v>
      </c>
      <c r="J11" s="30" t="s">
        <v>65</v>
      </c>
      <c r="K11" s="26" t="s">
        <v>56</v>
      </c>
      <c r="L11" s="31" t="s">
        <v>71</v>
      </c>
      <c r="M11" s="26" t="s">
        <v>61</v>
      </c>
      <c r="N11" s="32"/>
      <c r="O11" s="33"/>
      <c r="P11" s="26" t="s">
        <v>58</v>
      </c>
      <c r="Q11" s="34">
        <v>131.69999999999999</v>
      </c>
      <c r="R11" s="35">
        <v>7.75</v>
      </c>
      <c r="S11" s="36">
        <v>131.69999999999999</v>
      </c>
      <c r="T11" s="37">
        <v>131.69999999999999</v>
      </c>
      <c r="U11" s="38"/>
      <c r="V11" s="26" t="s">
        <v>59</v>
      </c>
      <c r="W11" s="39">
        <v>43</v>
      </c>
      <c r="X11" s="39">
        <v>33</v>
      </c>
      <c r="Y11" s="39">
        <v>21</v>
      </c>
      <c r="Z11" s="35"/>
      <c r="AA11" s="40">
        <v>1</v>
      </c>
      <c r="AB11" s="41">
        <f t="shared" si="0"/>
        <v>2.9798999999999999E-2</v>
      </c>
      <c r="AC11" s="42">
        <f t="shared" si="1"/>
        <v>2181.2812510486929</v>
      </c>
      <c r="AD11" s="43">
        <v>3700</v>
      </c>
      <c r="AE11" s="44">
        <f t="shared" si="2"/>
        <v>1.6962507692307693</v>
      </c>
      <c r="AF11" s="26" t="s">
        <v>60</v>
      </c>
      <c r="AG11" s="45">
        <f t="shared" si="3"/>
        <v>0.32800000000000001</v>
      </c>
      <c r="AH11" s="44">
        <f t="shared" si="4"/>
        <v>43.197600000000001</v>
      </c>
      <c r="AI11" s="44">
        <f t="shared" si="5"/>
        <v>176.59385076923076</v>
      </c>
      <c r="AJ11" s="45">
        <v>0.31</v>
      </c>
      <c r="AK11" s="44">
        <f t="shared" si="13"/>
        <v>17.079201999999999</v>
      </c>
      <c r="AL11" s="45"/>
      <c r="AM11" s="44">
        <f t="shared" si="6"/>
        <v>0</v>
      </c>
      <c r="AN11" s="45">
        <v>0.1</v>
      </c>
      <c r="AO11" s="44">
        <f t="shared" si="12"/>
        <v>5.5094200000000004</v>
      </c>
      <c r="AP11" s="44"/>
      <c r="AQ11" s="26"/>
      <c r="AR11" s="45"/>
      <c r="AS11" s="44">
        <f t="shared" si="7"/>
        <v>0</v>
      </c>
      <c r="AT11" s="44">
        <f t="shared" si="8"/>
        <v>22.588622000000001</v>
      </c>
      <c r="AU11" s="44">
        <f t="shared" si="9"/>
        <v>199.18247276923074</v>
      </c>
      <c r="AV11" s="46">
        <f t="shared" si="10"/>
        <v>-2.6153074691933225</v>
      </c>
      <c r="AW11" s="44">
        <v>55.094200000000001</v>
      </c>
      <c r="AX11" s="47">
        <v>94.99</v>
      </c>
      <c r="AY11" s="45">
        <v>0.42</v>
      </c>
      <c r="AZ11" s="48">
        <f t="shared" si="11"/>
        <v>23</v>
      </c>
      <c r="BA11" s="49">
        <v>23</v>
      </c>
      <c r="BB11" s="40">
        <v>23</v>
      </c>
      <c r="BC11" s="49"/>
    </row>
  </sheetData>
  <mergeCells count="4">
    <mergeCell ref="B2:B6"/>
    <mergeCell ref="B7:B11"/>
    <mergeCell ref="C2:C6"/>
    <mergeCell ref="C7:C11"/>
  </mergeCells>
  <phoneticPr fontId="10" type="noConversion"/>
  <pageMargins left="0.75" right="0.75" top="1" bottom="1" header="0.5" footer="0.5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llowEditUser xmlns="https://web.wps.cn/et/2018/main" xmlns:s="http://schemas.openxmlformats.org/spreadsheetml/2006/main" hasInvisiblePropRange="0">
  <rangeList sheetStid="9" master="" otherUserPermission="visible">
    <arrUserId title="区域1_1" rangeCreator="" othersAccessPermission="edit"/>
  </rangeList>
  <rangeList sheetStid="7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  <arrUserId title="Range1_4" rangeCreator="" othersAccessPermission="edit"/>
    <arrUserId title="Range1_3" rangeCreator="" othersAccessPermission="edit"/>
  </rangeList>
  <rangeList sheetStid="13" master="" otherUserPermission="visible"/>
  <rangeList sheetStid="10" master="" otherUserPermission="visible"/>
  <rangeList sheetStid="11" master="" otherUserPermission="visible"/>
  <rangeList sheetStid="12" master="" otherUserPermission="visible"/>
</allowEditUser>
</file>

<file path=customXml/item2.xml><?xml version="1.0" encoding="utf-8"?>
<comments xmlns="https://web.wps.cn/et/2018/main" xmlns:s="http://schemas.openxmlformats.org/spreadsheetml/2006/main">
  <commentList sheetStid="9">
    <comment s:ref="C3" rgbClr="102E4E"/>
    <comment s:ref="C4" rgbClr="102E4E"/>
    <comment s:ref="A6" rgbClr="102E4E"/>
  </commentList>
  <commentList sheetStid="7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  <comment s:ref="AX3" rgbClr="42C546"/>
  </commentList>
  <commentList sheetStid="13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</commentList>
</comments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amazon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张莉</cp:lastModifiedBy>
  <dcterms:created xsi:type="dcterms:W3CDTF">2024-02-11T22:17:00Z</dcterms:created>
  <dcterms:modified xsi:type="dcterms:W3CDTF">2026-02-27T06:11:03Z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CA8DC2ACA58B4651B3410F97550E9B76_12</vt:lpwstr>
  </property>
  <property fmtid="{D5CDD505-2E9C-101B-9397-08002B2CF9AE}" pid="4" name="CalculationRule">
    <vt:i4>0</vt:i4>
  </property>
</Properties>
</file>