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7" i="1" l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T7" i="1"/>
  <c r="BJ6" i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BB4" i="1" s="1"/>
  <c r="AH4" i="1"/>
  <c r="AD4" i="1"/>
  <c r="AF4" i="1" s="1"/>
  <c r="AC4" i="1"/>
  <c r="U4" i="1"/>
  <c r="AI4" i="1" s="1"/>
  <c r="T4" i="1"/>
  <c r="BJ3" i="1"/>
  <c r="BG3" i="1"/>
  <c r="BA3" i="1"/>
  <c r="AX3" i="1"/>
  <c r="AU3" i="1"/>
  <c r="AR3" i="1"/>
  <c r="AP3" i="1"/>
  <c r="AN3" i="1"/>
  <c r="AL3" i="1"/>
  <c r="AH3" i="1"/>
  <c r="AD3" i="1"/>
  <c r="AF3" i="1" s="1"/>
  <c r="AC3" i="1"/>
  <c r="U3" i="1"/>
  <c r="AI3" i="1" s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AI5" i="1" l="1"/>
  <c r="BB5" i="1"/>
  <c r="AJ4" i="1"/>
  <c r="BC4" i="1" s="1"/>
  <c r="BI4" i="1" s="1"/>
  <c r="BB3" i="1"/>
  <c r="AI7" i="1"/>
  <c r="BB7" i="1"/>
  <c r="BD4" i="1"/>
  <c r="BB2" i="1"/>
  <c r="BB6" i="1"/>
  <c r="AJ3" i="1"/>
  <c r="AJ5" i="1"/>
  <c r="AJ7" i="1"/>
  <c r="BC7" i="1" s="1"/>
  <c r="AI2" i="1"/>
  <c r="AJ2" i="1" s="1"/>
  <c r="AI6" i="1"/>
  <c r="AJ6" i="1" s="1"/>
  <c r="BC6" i="1" s="1"/>
  <c r="BC3" i="1" l="1"/>
  <c r="BC2" i="1"/>
  <c r="BI2" i="1" s="1"/>
  <c r="BC5" i="1"/>
  <c r="BI6" i="1"/>
  <c r="BD6" i="1"/>
  <c r="BD3" i="1"/>
  <c r="BI3" i="1"/>
  <c r="BD2" i="1"/>
  <c r="BD7" i="1"/>
  <c r="BI7" i="1"/>
  <c r="BD5" i="1"/>
  <c r="BI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<sst xmlns="http://schemas.openxmlformats.org/spreadsheetml/2006/main" count="152" uniqueCount="90">
  <si>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</si>
  <si>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</si>
  <si>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</si>
  <si>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</si>
  <si>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</si>
  <si>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</si>
  <si>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</si>
  <si>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</si>
  <si>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</si>
  <si>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</si>
  <si>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</si>
  <si>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</si>
  <si>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</si>
  <si>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</si>
  <si>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</si>
  <si>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</si>
  <si>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</si>
  <si>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</si>
  <si>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</si>
  <si>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</si>
  <si>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</si>
  <si>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</si>
  <si>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</si>
  <si>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</si>
  <si>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</si>
  <si>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</si>
  <si>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</si>
  <si>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</si>
  <si>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</si>
  <si>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</si>
  <si>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</si>
  <si>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</si>
  <si>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</si>
  <si>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</si>
  <si>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</si>
  <si>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</si>
  <si>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</si>
  <si>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</si>
  <si>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</si>
  <si>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</si>
  <si>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</si>
  <si>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</si>
  <si>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</si>
  <si>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</si>
  <si>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</si>
  <si>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</si>
  <si>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</si>
  <si>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</si>
  <si>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</si>
  <si>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</si>
  <si>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</si>
  <si>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</si>
  <si>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</si>
  <si>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</si>
  <si>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</si>
  <si>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</si>
  <si>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</si>
  <si>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</si>
  <si>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</si>
  <si>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</si>
  <si>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</si>
  <si>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</si>
  <si>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</si>
  <si>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</si>
  <si>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</si>
  <si>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embossed allergen barrier + WP</t>
  </si>
  <si>
    <t>100% Polyester Embossed Allergen Barrier Waterproof Mpad</t>
    <phoneticPr fontId="2" type="noConversion"/>
  </si>
  <si>
    <t>Emb. Allergy WP Mpad</t>
  </si>
  <si>
    <t>230T (75Dx150D/150x80) allergen barrier white Embossed, 7oz/y2 fiber filling, diamond quilting + TPU waterproof layer; Skirt: 75gsm 100% polyester knit fabric 15" Polyester Knit Skirt GTF 18"; PACKAGING: wired VZB + inserts, 4pcs/ctn</t>
  </si>
  <si>
    <t>TOP: 100% polyester woven; Bottom, Skiet and Fill: 100% polyester</t>
    <phoneticPr fontId="2" type="noConversion"/>
  </si>
  <si>
    <t>39x75+15”</t>
  </si>
  <si>
    <t>white</t>
  </si>
  <si>
    <t>SH16-1075</t>
  </si>
  <si>
    <t>Piece</t>
  </si>
  <si>
    <t>Normal</t>
  </si>
  <si>
    <t>9404.90.9622</t>
  </si>
  <si>
    <t>royalty</t>
  </si>
  <si>
    <r>
      <t xml:space="preserve">100% Polyester </t>
    </r>
    <r>
      <rPr>
        <sz val="11"/>
        <rFont val="Calibri"/>
        <family val="2"/>
      </rPr>
      <t>E</t>
    </r>
    <r>
      <rPr>
        <sz val="11"/>
        <rFont val="Calibri"/>
        <family val="2"/>
      </rPr>
      <t xml:space="preserve">mbossed </t>
    </r>
    <r>
      <rPr>
        <sz val="11"/>
        <rFont val="Calibri"/>
        <family val="2"/>
      </rPr>
      <t>A</t>
    </r>
    <r>
      <rPr>
        <sz val="11"/>
        <rFont val="Calibri"/>
        <family val="2"/>
      </rPr>
      <t xml:space="preserve">llergen </t>
    </r>
    <r>
      <rPr>
        <sz val="11"/>
        <rFont val="Calibri"/>
        <family val="2"/>
      </rPr>
      <t>B</t>
    </r>
    <r>
      <rPr>
        <sz val="11"/>
        <rFont val="Calibri"/>
        <family val="2"/>
      </rPr>
      <t xml:space="preserve">arrier </t>
    </r>
    <r>
      <rPr>
        <sz val="11"/>
        <rFont val="Calibri"/>
        <family val="2"/>
      </rPr>
      <t>W</t>
    </r>
    <r>
      <rPr>
        <sz val="11"/>
        <rFont val="Calibri"/>
        <family val="2"/>
      </rPr>
      <t>aterproof Mpad</t>
    </r>
    <phoneticPr fontId="2" type="noConversion"/>
  </si>
  <si>
    <t>TOP: 100% polyester woven; Bottom, Skiet and Fill: 100% polyester</t>
  </si>
  <si>
    <t>39x80+15”</t>
  </si>
  <si>
    <t>SH16-1076</t>
  </si>
  <si>
    <t>54x75+15”</t>
  </si>
  <si>
    <t>SH16-1077</t>
  </si>
  <si>
    <t>60x80+15”</t>
  </si>
  <si>
    <t>SH16-1078</t>
  </si>
  <si>
    <t>78x80+15"</t>
  </si>
  <si>
    <t>SH16-1079</t>
  </si>
  <si>
    <r>
      <t xml:space="preserve">100% Polyester </t>
    </r>
    <r>
      <rPr>
        <sz val="11"/>
        <rFont val="Calibri"/>
        <family val="2"/>
      </rPr>
      <t>E</t>
    </r>
    <r>
      <rPr>
        <sz val="11"/>
        <rFont val="Calibri"/>
        <family val="2"/>
      </rPr>
      <t xml:space="preserve">mbossed </t>
    </r>
    <r>
      <rPr>
        <sz val="11"/>
        <rFont val="Calibri"/>
        <family val="2"/>
      </rPr>
      <t>A</t>
    </r>
    <r>
      <rPr>
        <sz val="11"/>
        <rFont val="Calibri"/>
        <family val="2"/>
      </rPr>
      <t>llergen Barrier Waterproof Mpad</t>
    </r>
    <phoneticPr fontId="2" type="noConversion"/>
  </si>
  <si>
    <t>72x84+15"</t>
  </si>
  <si>
    <t>SH16-1080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</si>
</sst>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0" borderId="1" xfId="0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Serta%20230T%20Allergy%20WP%20Mpad%20commit%202.17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 2.23.26"/>
      <sheetName val="RS JUL26 proj"/>
      <sheetName val="ValueSelection"/>
      <sheetName val="Data"/>
    </sheetNames>
    <sheetDataSet>
      <sheetData sheetId="0"/>
      <sheetData sheetId="1"/>
      <sheetData sheetId="2">
        <row r="84">
          <cell r="B84">
            <v>5.43</v>
          </cell>
          <cell r="C84">
            <v>5.61</v>
          </cell>
          <cell r="D84">
            <v>6.64</v>
          </cell>
          <cell r="E84">
            <v>7.25</v>
          </cell>
          <cell r="F84">
            <v>8.7100000000000009</v>
          </cell>
          <cell r="G84">
            <v>8.7100000000000009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7"/>
  <sheetViews>
    <sheetView tabSelected="1" workbookViewId="0">
      <pane xSplit="13" topLeftCell="N1" activePane="topRight" state="frozen"/>
      <selection pane="topRight" activeCell="J4" sqref="J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2.28515625" style="2" customWidth="1"/>
    <col min="7" max="7" width="10.140625" style="2" customWidth="1"/>
    <col min="8" max="8" width="11.140625" style="2" customWidth="1"/>
    <col min="9" max="9" width="7.42578125" style="2" customWidth="1"/>
    <col min="10" max="10" width="56.140625" style="2" customWidth="1"/>
    <col min="11" max="11" width="9.7109375" style="3" customWidth="1"/>
    <col min="12" max="12" width="10.140625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8.28515625" style="4" customWidth="1"/>
    <col min="19" max="19" width="8" style="5" customWidth="1"/>
    <col min="20" max="20" width="9.7109375" style="6" customWidth="1"/>
    <col min="21" max="21" width="8.5703125" style="6" customWidth="1"/>
    <col min="22" max="22" width="8.140625" style="6" customWidth="1"/>
    <col min="23" max="23" width="8.5703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60.75" customHeight="1" x14ac:dyDescent="0.25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1" t="s">
        <v>65</v>
      </c>
      <c r="H2" s="42" t="s">
        <v>66</v>
      </c>
      <c r="I2" s="41" t="s">
        <v>67</v>
      </c>
      <c r="J2" s="41" t="s">
        <v>68</v>
      </c>
      <c r="K2" s="43" t="s">
        <v>69</v>
      </c>
      <c r="L2" s="41" t="s">
        <v>70</v>
      </c>
      <c r="M2" s="41" t="s">
        <v>71</v>
      </c>
      <c r="N2" s="41"/>
      <c r="O2" s="44" t="s">
        <v>72</v>
      </c>
      <c r="P2" s="41"/>
      <c r="Q2" s="41" t="s">
        <v>73</v>
      </c>
      <c r="R2" s="45"/>
      <c r="S2" s="46">
        <v>7.8</v>
      </c>
      <c r="T2" s="47">
        <f>IF(ISERROR(R2/S2),"",R2/S2)</f>
        <v>0</v>
      </c>
      <c r="U2" s="48">
        <f>'[1]HZ CCD 2.23.26'!B84</f>
        <v>5.43</v>
      </c>
      <c r="V2" s="12"/>
      <c r="W2" s="41" t="s">
        <v>74</v>
      </c>
      <c r="X2" s="49">
        <v>46</v>
      </c>
      <c r="Y2" s="49">
        <v>38</v>
      </c>
      <c r="Z2" s="49">
        <v>36</v>
      </c>
      <c r="AA2" s="46">
        <v>4</v>
      </c>
      <c r="AB2" s="50">
        <v>4</v>
      </c>
      <c r="AC2" s="51">
        <f>IF(X2="","",X2*Y2*Z2/1000000)</f>
        <v>6.2927999999999998E-2</v>
      </c>
      <c r="AD2" s="52">
        <f>IF(AB2="","",65/AC2*AB2)</f>
        <v>4131.7060767861685</v>
      </c>
      <c r="AE2" s="41">
        <v>3300</v>
      </c>
      <c r="AF2" s="53">
        <f>IF(ISERROR(AE2/AD2),"",AE2/AD2)</f>
        <v>0.79870153846153846</v>
      </c>
      <c r="AG2" s="41" t="s">
        <v>75</v>
      </c>
      <c r="AH2" s="54">
        <f>7.3%+20%</f>
        <v>0.27300000000000002</v>
      </c>
      <c r="AI2" s="53">
        <f>IF(ISERROR(U2*AH2),"",U2*AH2)</f>
        <v>1.4823900000000001</v>
      </c>
      <c r="AJ2" s="53">
        <f t="shared" ref="AJ2:AJ7" si="0">IF(ISERROR(U2+AF2+AI2),"",U2+AF2+AI2)</f>
        <v>7.7110915384615382</v>
      </c>
      <c r="AK2" s="54">
        <v>0.01</v>
      </c>
      <c r="AL2" s="53">
        <f t="shared" ref="AL2:AL7" si="1">IF(ISERROR(BE2*AK2),"",BE2*AK2)</f>
        <v>9.5000000000000001E-2</v>
      </c>
      <c r="AM2" s="54">
        <v>0</v>
      </c>
      <c r="AN2" s="53">
        <f t="shared" ref="AN2:AN7" si="2">IF(ISERROR(BE2*AM2),"",BE2*AM2)</f>
        <v>0</v>
      </c>
      <c r="AO2" s="54">
        <v>0</v>
      </c>
      <c r="AP2" s="53">
        <f t="shared" ref="AP2:AP7" si="3">IF(ISERROR(BE2*AO2),"",BE2*AO2)</f>
        <v>0</v>
      </c>
      <c r="AQ2" s="54">
        <v>0</v>
      </c>
      <c r="AR2" s="53">
        <f>IF(ISERROR(BE2*AQ2),"",BE2*AQ2)</f>
        <v>0</v>
      </c>
      <c r="AS2" s="41" t="s">
        <v>76</v>
      </c>
      <c r="AT2" s="54">
        <v>5.5E-2</v>
      </c>
      <c r="AU2" s="53">
        <f t="shared" ref="AU2:AU7" si="4">IF(ISERROR(BE2*AT2),"",BE2*AT2)</f>
        <v>0.52249999999999996</v>
      </c>
      <c r="AV2" s="53">
        <v>0</v>
      </c>
      <c r="AW2" s="54">
        <v>0</v>
      </c>
      <c r="AX2" s="53">
        <f>IF(ISERROR(BE2*AW2),"",BE2*AW2)</f>
        <v>0</v>
      </c>
      <c r="AY2" s="53">
        <v>0</v>
      </c>
      <c r="AZ2" s="54">
        <v>0</v>
      </c>
      <c r="BA2" s="53">
        <f>IF(ISERROR(BE2*AZ2),"",BE2*AZ2)</f>
        <v>0</v>
      </c>
      <c r="BB2" s="53">
        <f t="shared" ref="BB2:BB7" si="5">IF(ISERROR(AL2+AN2+AP2+AU2),"",AL2+AN2+AP2+AU2)</f>
        <v>0.61749999999999994</v>
      </c>
      <c r="BC2" s="53">
        <f t="shared" ref="BC2:BC7" si="6">IF(ISERROR(AJ2+BB2),"",AJ2+BB2)</f>
        <v>8.3285915384615379</v>
      </c>
      <c r="BD2" s="55">
        <f t="shared" ref="BD2:BD7" si="7">IF(ISERROR((BE2-BC2)/BE2),"",(BE2-BC2)/BE2)</f>
        <v>0.12330615384615391</v>
      </c>
      <c r="BE2" s="56">
        <v>9.5</v>
      </c>
      <c r="BF2" s="12">
        <v>19.989999999999998</v>
      </c>
      <c r="BG2" s="55">
        <f>IF(ISERROR((BF2-BE2)/BF2),"",(BF2-BE2)/BF2)</f>
        <v>0.52476238119059526</v>
      </c>
      <c r="BH2" s="57">
        <v>1020</v>
      </c>
      <c r="BI2" s="53">
        <f>IF(ISERROR(BC2*BH2),"",BC2*BH2)</f>
        <v>8495.1633692307678</v>
      </c>
      <c r="BJ2" s="53">
        <f>IF(ISERROR(BE2*BH2),"",BE2*BH2)</f>
        <v>9690</v>
      </c>
    </row>
    <row r="3" spans="1:62" ht="60.75" customHeight="1" x14ac:dyDescent="0.25">
      <c r="A3" s="40">
        <v>2</v>
      </c>
      <c r="B3" s="41"/>
      <c r="C3" s="41"/>
      <c r="D3" s="41" t="s">
        <v>62</v>
      </c>
      <c r="E3" s="41" t="s">
        <v>63</v>
      </c>
      <c r="F3" s="41" t="s">
        <v>64</v>
      </c>
      <c r="G3" s="41" t="s">
        <v>65</v>
      </c>
      <c r="H3" s="42" t="s">
        <v>77</v>
      </c>
      <c r="I3" s="41" t="s">
        <v>67</v>
      </c>
      <c r="J3" s="41" t="s">
        <v>68</v>
      </c>
      <c r="K3" s="43" t="s">
        <v>78</v>
      </c>
      <c r="L3" s="41" t="s">
        <v>79</v>
      </c>
      <c r="M3" s="41" t="s">
        <v>71</v>
      </c>
      <c r="N3" s="41"/>
      <c r="O3" s="44" t="s">
        <v>80</v>
      </c>
      <c r="P3" s="41"/>
      <c r="Q3" s="41" t="s">
        <v>73</v>
      </c>
      <c r="R3" s="45"/>
      <c r="S3" s="46">
        <v>7.8</v>
      </c>
      <c r="T3" s="47">
        <f t="shared" ref="T3:T7" si="8">IF(ISERROR(R3/S3),"",R3/S3)</f>
        <v>0</v>
      </c>
      <c r="U3" s="48">
        <f>'[1]HZ CCD 2.23.26'!C84</f>
        <v>5.61</v>
      </c>
      <c r="V3" s="12"/>
      <c r="W3" s="41" t="s">
        <v>74</v>
      </c>
      <c r="X3" s="49">
        <v>46</v>
      </c>
      <c r="Y3" s="49">
        <v>38</v>
      </c>
      <c r="Z3" s="49">
        <v>38</v>
      </c>
      <c r="AA3" s="46">
        <v>4</v>
      </c>
      <c r="AB3" s="11">
        <v>4</v>
      </c>
      <c r="AC3" s="51">
        <f t="shared" ref="AC3:AC7" si="9">IF(X3="","",X3*Y3*Z3/1000000)</f>
        <v>6.6423999999999997E-2</v>
      </c>
      <c r="AD3" s="52">
        <f t="shared" ref="AD3:AD7" si="10">IF(AB3="","",65/AC3*AB3)</f>
        <v>3914.2478622184753</v>
      </c>
      <c r="AE3" s="41">
        <v>3300</v>
      </c>
      <c r="AF3" s="53">
        <f t="shared" ref="AF3:AF7" si="11">IF(ISERROR(AE3/AD3),"",AE3/AD3)</f>
        <v>0.84307384615384617</v>
      </c>
      <c r="AG3" s="41" t="s">
        <v>75</v>
      </c>
      <c r="AH3" s="54">
        <f t="shared" ref="AH3:AH7" si="12">7.3%+20%</f>
        <v>0.27300000000000002</v>
      </c>
      <c r="AI3" s="53">
        <f>IF(ISERROR(U3*AH3),"",U3*AH3)</f>
        <v>1.5315300000000003</v>
      </c>
      <c r="AJ3" s="53">
        <f t="shared" si="0"/>
        <v>7.9846038461538464</v>
      </c>
      <c r="AK3" s="54">
        <v>0.01</v>
      </c>
      <c r="AL3" s="53">
        <f t="shared" si="1"/>
        <v>9.7500000000000003E-2</v>
      </c>
      <c r="AM3" s="54">
        <v>0</v>
      </c>
      <c r="AN3" s="53">
        <f t="shared" si="2"/>
        <v>0</v>
      </c>
      <c r="AO3" s="54">
        <v>0</v>
      </c>
      <c r="AP3" s="53">
        <f t="shared" si="3"/>
        <v>0</v>
      </c>
      <c r="AQ3" s="54">
        <v>0</v>
      </c>
      <c r="AR3" s="53">
        <f t="shared" ref="AR3:AR7" si="13">IF(ISERROR(BE3*AQ3),"",BE3*AQ3)</f>
        <v>0</v>
      </c>
      <c r="AS3" s="41" t="s">
        <v>76</v>
      </c>
      <c r="AT3" s="54">
        <v>5.5E-2</v>
      </c>
      <c r="AU3" s="53">
        <f t="shared" si="4"/>
        <v>0.53625</v>
      </c>
      <c r="AV3" s="53">
        <v>0</v>
      </c>
      <c r="AW3" s="54">
        <v>0</v>
      </c>
      <c r="AX3" s="53">
        <f t="shared" ref="AX3:AX7" si="14">IF(ISERROR(BE3*AW3),"",BE3*AW3)</f>
        <v>0</v>
      </c>
      <c r="AY3" s="53">
        <v>0</v>
      </c>
      <c r="AZ3" s="54">
        <v>0</v>
      </c>
      <c r="BA3" s="53">
        <f t="shared" ref="BA3:BA7" si="15">IF(ISERROR(BE3*AZ3),"",BE3*AZ3)</f>
        <v>0</v>
      </c>
      <c r="BB3" s="53">
        <f t="shared" si="5"/>
        <v>0.63375000000000004</v>
      </c>
      <c r="BC3" s="53">
        <f t="shared" si="6"/>
        <v>8.6183538461538465</v>
      </c>
      <c r="BD3" s="55">
        <f t="shared" si="7"/>
        <v>0.11606627218934908</v>
      </c>
      <c r="BE3" s="56">
        <v>9.75</v>
      </c>
      <c r="BF3" s="12">
        <v>19.989999999999998</v>
      </c>
      <c r="BG3" s="55">
        <f t="shared" ref="BG3:BG7" si="16">IF(ISERROR((BF3-BE3)/BF3),"",(BF3-BE3)/BF3)</f>
        <v>0.51225612806403198</v>
      </c>
      <c r="BH3" s="57">
        <v>0</v>
      </c>
      <c r="BI3" s="53">
        <f t="shared" ref="BI3:BI7" si="17">IF(ISERROR(BC3*BH3),"",BC3*BH3)</f>
        <v>0</v>
      </c>
      <c r="BJ3" s="53">
        <f t="shared" ref="BJ3:BJ7" si="18">IF(ISERROR(BE3*BH3),"",BE3*BH3)</f>
        <v>0</v>
      </c>
    </row>
    <row r="4" spans="1:62" ht="60.75" customHeight="1" x14ac:dyDescent="0.25">
      <c r="A4" s="40">
        <v>3</v>
      </c>
      <c r="B4" s="41"/>
      <c r="C4" s="41"/>
      <c r="D4" s="41" t="s">
        <v>62</v>
      </c>
      <c r="E4" s="41" t="s">
        <v>63</v>
      </c>
      <c r="F4" s="41" t="s">
        <v>64</v>
      </c>
      <c r="G4" s="41" t="s">
        <v>65</v>
      </c>
      <c r="H4" s="42" t="s">
        <v>77</v>
      </c>
      <c r="I4" s="41" t="s">
        <v>67</v>
      </c>
      <c r="J4" s="41" t="s">
        <v>68</v>
      </c>
      <c r="K4" s="43" t="s">
        <v>78</v>
      </c>
      <c r="L4" s="41" t="s">
        <v>81</v>
      </c>
      <c r="M4" s="41" t="s">
        <v>71</v>
      </c>
      <c r="N4" s="41"/>
      <c r="O4" s="44" t="s">
        <v>82</v>
      </c>
      <c r="P4" s="41"/>
      <c r="Q4" s="41" t="s">
        <v>73</v>
      </c>
      <c r="R4" s="45"/>
      <c r="S4" s="46">
        <v>7.8</v>
      </c>
      <c r="T4" s="47">
        <f t="shared" si="8"/>
        <v>0</v>
      </c>
      <c r="U4" s="48">
        <f>'[1]HZ CCD 2.23.26'!D84</f>
        <v>6.64</v>
      </c>
      <c r="V4" s="12"/>
      <c r="W4" s="41" t="s">
        <v>74</v>
      </c>
      <c r="X4" s="49">
        <v>46</v>
      </c>
      <c r="Y4" s="49">
        <v>38</v>
      </c>
      <c r="Z4" s="49">
        <v>46</v>
      </c>
      <c r="AA4" s="46">
        <v>4</v>
      </c>
      <c r="AB4" s="11">
        <v>4</v>
      </c>
      <c r="AC4" s="51">
        <f t="shared" si="9"/>
        <v>8.0407999999999993E-2</v>
      </c>
      <c r="AD4" s="52">
        <f t="shared" si="10"/>
        <v>3233.5091035717842</v>
      </c>
      <c r="AE4" s="41">
        <v>3300</v>
      </c>
      <c r="AF4" s="53">
        <f t="shared" si="11"/>
        <v>1.0205630769230769</v>
      </c>
      <c r="AG4" s="41" t="s">
        <v>75</v>
      </c>
      <c r="AH4" s="54">
        <f t="shared" si="12"/>
        <v>0.27300000000000002</v>
      </c>
      <c r="AI4" s="53">
        <f t="shared" ref="AI4:AI7" si="19">IF(ISERROR(U4*AH4),"",U4*AH4)</f>
        <v>1.8127200000000001</v>
      </c>
      <c r="AJ4" s="53">
        <f t="shared" si="0"/>
        <v>9.4732830769230763</v>
      </c>
      <c r="AK4" s="54">
        <v>0.01</v>
      </c>
      <c r="AL4" s="53">
        <f t="shared" si="1"/>
        <v>0.115</v>
      </c>
      <c r="AM4" s="54">
        <v>0</v>
      </c>
      <c r="AN4" s="53">
        <f t="shared" si="2"/>
        <v>0</v>
      </c>
      <c r="AO4" s="54">
        <v>0</v>
      </c>
      <c r="AP4" s="53">
        <f t="shared" si="3"/>
        <v>0</v>
      </c>
      <c r="AQ4" s="54">
        <v>0</v>
      </c>
      <c r="AR4" s="53">
        <f t="shared" si="13"/>
        <v>0</v>
      </c>
      <c r="AS4" s="41" t="s">
        <v>76</v>
      </c>
      <c r="AT4" s="54">
        <v>5.5E-2</v>
      </c>
      <c r="AU4" s="53">
        <f t="shared" si="4"/>
        <v>0.63249999999999995</v>
      </c>
      <c r="AV4" s="53">
        <v>0</v>
      </c>
      <c r="AW4" s="54">
        <v>0</v>
      </c>
      <c r="AX4" s="53">
        <f t="shared" si="14"/>
        <v>0</v>
      </c>
      <c r="AY4" s="53">
        <v>0</v>
      </c>
      <c r="AZ4" s="54">
        <v>0</v>
      </c>
      <c r="BA4" s="53">
        <f t="shared" si="15"/>
        <v>0</v>
      </c>
      <c r="BB4" s="53">
        <f t="shared" si="5"/>
        <v>0.74749999999999994</v>
      </c>
      <c r="BC4" s="53">
        <f t="shared" si="6"/>
        <v>10.220783076923077</v>
      </c>
      <c r="BD4" s="55">
        <f t="shared" si="7"/>
        <v>0.11123625418060203</v>
      </c>
      <c r="BE4" s="56">
        <v>11.5</v>
      </c>
      <c r="BF4" s="12">
        <v>22.99</v>
      </c>
      <c r="BG4" s="55">
        <f t="shared" si="16"/>
        <v>0.49978251413658109</v>
      </c>
      <c r="BH4" s="57">
        <v>1100</v>
      </c>
      <c r="BI4" s="53">
        <f t="shared" si="17"/>
        <v>11242.861384615384</v>
      </c>
      <c r="BJ4" s="53">
        <f t="shared" si="18"/>
        <v>12650</v>
      </c>
    </row>
    <row r="5" spans="1:62" ht="60.75" customHeight="1" x14ac:dyDescent="0.25">
      <c r="A5" s="40">
        <v>4</v>
      </c>
      <c r="B5" s="41"/>
      <c r="C5" s="41"/>
      <c r="D5" s="41" t="s">
        <v>62</v>
      </c>
      <c r="E5" s="41" t="s">
        <v>63</v>
      </c>
      <c r="F5" s="41" t="s">
        <v>64</v>
      </c>
      <c r="G5" s="41" t="s">
        <v>65</v>
      </c>
      <c r="H5" s="42" t="s">
        <v>77</v>
      </c>
      <c r="I5" s="41" t="s">
        <v>67</v>
      </c>
      <c r="J5" s="41" t="s">
        <v>68</v>
      </c>
      <c r="K5" s="43" t="s">
        <v>78</v>
      </c>
      <c r="L5" s="41" t="s">
        <v>83</v>
      </c>
      <c r="M5" s="41" t="s">
        <v>71</v>
      </c>
      <c r="N5" s="41"/>
      <c r="O5" s="44" t="s">
        <v>84</v>
      </c>
      <c r="P5" s="41"/>
      <c r="Q5" s="41" t="s">
        <v>73</v>
      </c>
      <c r="R5" s="45"/>
      <c r="S5" s="46">
        <v>7.8</v>
      </c>
      <c r="T5" s="47">
        <f t="shared" si="8"/>
        <v>0</v>
      </c>
      <c r="U5" s="48">
        <f>'[1]HZ CCD 2.23.26'!E84</f>
        <v>7.25</v>
      </c>
      <c r="V5" s="12"/>
      <c r="W5" s="41" t="s">
        <v>74</v>
      </c>
      <c r="X5" s="49">
        <v>46</v>
      </c>
      <c r="Y5" s="49">
        <v>38</v>
      </c>
      <c r="Z5" s="49">
        <v>58</v>
      </c>
      <c r="AA5" s="46">
        <v>4</v>
      </c>
      <c r="AB5" s="11">
        <v>4</v>
      </c>
      <c r="AC5" s="51">
        <f t="shared" si="9"/>
        <v>0.101384</v>
      </c>
      <c r="AD5" s="52">
        <f t="shared" si="10"/>
        <v>2564.5072200741733</v>
      </c>
      <c r="AE5" s="41">
        <v>3300</v>
      </c>
      <c r="AF5" s="53">
        <f t="shared" si="11"/>
        <v>1.2867969230769232</v>
      </c>
      <c r="AG5" s="41" t="s">
        <v>75</v>
      </c>
      <c r="AH5" s="54">
        <f t="shared" si="12"/>
        <v>0.27300000000000002</v>
      </c>
      <c r="AI5" s="53">
        <f t="shared" si="19"/>
        <v>1.9792500000000002</v>
      </c>
      <c r="AJ5" s="53">
        <f t="shared" si="0"/>
        <v>10.516046923076924</v>
      </c>
      <c r="AK5" s="54">
        <v>0.01</v>
      </c>
      <c r="AL5" s="53">
        <f t="shared" si="1"/>
        <v>0.1275</v>
      </c>
      <c r="AM5" s="54">
        <v>0</v>
      </c>
      <c r="AN5" s="53">
        <f t="shared" si="2"/>
        <v>0</v>
      </c>
      <c r="AO5" s="54">
        <v>0</v>
      </c>
      <c r="AP5" s="53">
        <f t="shared" si="3"/>
        <v>0</v>
      </c>
      <c r="AQ5" s="54">
        <v>0</v>
      </c>
      <c r="AR5" s="53">
        <f t="shared" si="13"/>
        <v>0</v>
      </c>
      <c r="AS5" s="41" t="s">
        <v>76</v>
      </c>
      <c r="AT5" s="54">
        <v>5.5E-2</v>
      </c>
      <c r="AU5" s="53">
        <f t="shared" si="4"/>
        <v>0.70125000000000004</v>
      </c>
      <c r="AV5" s="53">
        <v>0</v>
      </c>
      <c r="AW5" s="54">
        <v>0</v>
      </c>
      <c r="AX5" s="53">
        <f t="shared" si="14"/>
        <v>0</v>
      </c>
      <c r="AY5" s="53">
        <v>0</v>
      </c>
      <c r="AZ5" s="54">
        <v>0</v>
      </c>
      <c r="BA5" s="53">
        <f t="shared" si="15"/>
        <v>0</v>
      </c>
      <c r="BB5" s="53">
        <f t="shared" si="5"/>
        <v>0.8287500000000001</v>
      </c>
      <c r="BC5" s="53">
        <f t="shared" si="6"/>
        <v>11.344796923076924</v>
      </c>
      <c r="BD5" s="55">
        <f t="shared" si="7"/>
        <v>0.11021200603318244</v>
      </c>
      <c r="BE5" s="56">
        <v>12.75</v>
      </c>
      <c r="BF5" s="12">
        <v>24.99</v>
      </c>
      <c r="BG5" s="55">
        <f t="shared" si="16"/>
        <v>0.48979591836734693</v>
      </c>
      <c r="BH5" s="57">
        <v>2100</v>
      </c>
      <c r="BI5" s="53">
        <f t="shared" si="17"/>
        <v>23824.07353846154</v>
      </c>
      <c r="BJ5" s="53">
        <f t="shared" si="18"/>
        <v>26775</v>
      </c>
    </row>
    <row r="6" spans="1:62" ht="60.75" customHeight="1" x14ac:dyDescent="0.25">
      <c r="A6" s="40">
        <v>5</v>
      </c>
      <c r="B6" s="41"/>
      <c r="C6" s="41"/>
      <c r="D6" s="41" t="s">
        <v>62</v>
      </c>
      <c r="E6" s="41" t="s">
        <v>63</v>
      </c>
      <c r="F6" s="41" t="s">
        <v>64</v>
      </c>
      <c r="G6" s="41" t="s">
        <v>65</v>
      </c>
      <c r="H6" s="42" t="s">
        <v>77</v>
      </c>
      <c r="I6" s="41" t="s">
        <v>67</v>
      </c>
      <c r="J6" s="41" t="s">
        <v>68</v>
      </c>
      <c r="K6" s="43" t="s">
        <v>78</v>
      </c>
      <c r="L6" s="41" t="s">
        <v>85</v>
      </c>
      <c r="M6" s="41" t="s">
        <v>71</v>
      </c>
      <c r="N6" s="41"/>
      <c r="O6" s="44" t="s">
        <v>86</v>
      </c>
      <c r="P6" s="41"/>
      <c r="Q6" s="41" t="s">
        <v>73</v>
      </c>
      <c r="R6" s="45"/>
      <c r="S6" s="46">
        <v>7.8</v>
      </c>
      <c r="T6" s="47">
        <f t="shared" si="8"/>
        <v>0</v>
      </c>
      <c r="U6" s="48">
        <f>'[1]HZ CCD 2.23.26'!F84</f>
        <v>8.7100000000000009</v>
      </c>
      <c r="V6" s="12"/>
      <c r="W6" s="41" t="s">
        <v>74</v>
      </c>
      <c r="X6" s="49">
        <v>46</v>
      </c>
      <c r="Y6" s="49">
        <v>38</v>
      </c>
      <c r="Z6" s="49">
        <v>70</v>
      </c>
      <c r="AA6" s="46">
        <v>4</v>
      </c>
      <c r="AB6" s="11">
        <v>4</v>
      </c>
      <c r="AC6" s="51">
        <f t="shared" si="9"/>
        <v>0.12236</v>
      </c>
      <c r="AD6" s="52">
        <f t="shared" si="10"/>
        <v>2124.8774109186011</v>
      </c>
      <c r="AE6" s="41">
        <v>3300</v>
      </c>
      <c r="AF6" s="53">
        <f t="shared" si="11"/>
        <v>1.553030769230769</v>
      </c>
      <c r="AG6" s="41" t="s">
        <v>75</v>
      </c>
      <c r="AH6" s="54">
        <f t="shared" si="12"/>
        <v>0.27300000000000002</v>
      </c>
      <c r="AI6" s="53">
        <f t="shared" si="19"/>
        <v>2.3778300000000003</v>
      </c>
      <c r="AJ6" s="53">
        <f t="shared" si="0"/>
        <v>12.64086076923077</v>
      </c>
      <c r="AK6" s="54">
        <v>0.01</v>
      </c>
      <c r="AL6" s="53">
        <f t="shared" si="1"/>
        <v>0.155</v>
      </c>
      <c r="AM6" s="54">
        <v>0</v>
      </c>
      <c r="AN6" s="53">
        <f t="shared" si="2"/>
        <v>0</v>
      </c>
      <c r="AO6" s="54">
        <v>0</v>
      </c>
      <c r="AP6" s="53">
        <f t="shared" si="3"/>
        <v>0</v>
      </c>
      <c r="AQ6" s="54">
        <v>0</v>
      </c>
      <c r="AR6" s="53">
        <f t="shared" si="13"/>
        <v>0</v>
      </c>
      <c r="AS6" s="41" t="s">
        <v>76</v>
      </c>
      <c r="AT6" s="54">
        <v>5.5E-2</v>
      </c>
      <c r="AU6" s="53">
        <f t="shared" si="4"/>
        <v>0.85250000000000004</v>
      </c>
      <c r="AV6" s="53">
        <v>0</v>
      </c>
      <c r="AW6" s="54">
        <v>0</v>
      </c>
      <c r="AX6" s="53">
        <f t="shared" si="14"/>
        <v>0</v>
      </c>
      <c r="AY6" s="53">
        <v>0</v>
      </c>
      <c r="AZ6" s="54">
        <v>0</v>
      </c>
      <c r="BA6" s="53">
        <f t="shared" si="15"/>
        <v>0</v>
      </c>
      <c r="BB6" s="53">
        <f t="shared" si="5"/>
        <v>1.0075000000000001</v>
      </c>
      <c r="BC6" s="53">
        <f t="shared" si="6"/>
        <v>13.64836076923077</v>
      </c>
      <c r="BD6" s="55">
        <f t="shared" si="7"/>
        <v>0.11946059553349871</v>
      </c>
      <c r="BE6" s="56">
        <v>15.5</v>
      </c>
      <c r="BF6" s="12">
        <v>29.99</v>
      </c>
      <c r="BG6" s="55">
        <f t="shared" si="16"/>
        <v>0.48316105368456147</v>
      </c>
      <c r="BH6" s="57">
        <v>600</v>
      </c>
      <c r="BI6" s="53">
        <f t="shared" si="17"/>
        <v>8189.016461538462</v>
      </c>
      <c r="BJ6" s="53">
        <f t="shared" si="18"/>
        <v>9300</v>
      </c>
    </row>
    <row r="7" spans="1:62" ht="60.75" customHeight="1" x14ac:dyDescent="0.25">
      <c r="A7" s="40">
        <v>6</v>
      </c>
      <c r="B7" s="41"/>
      <c r="C7" s="41"/>
      <c r="D7" s="41" t="s">
        <v>62</v>
      </c>
      <c r="E7" s="41" t="s">
        <v>63</v>
      </c>
      <c r="F7" s="41" t="s">
        <v>64</v>
      </c>
      <c r="G7" s="41" t="s">
        <v>65</v>
      </c>
      <c r="H7" s="41" t="s">
        <v>87</v>
      </c>
      <c r="I7" s="41" t="s">
        <v>67</v>
      </c>
      <c r="J7" s="41" t="s">
        <v>68</v>
      </c>
      <c r="K7" s="43" t="s">
        <v>78</v>
      </c>
      <c r="L7" s="41" t="s">
        <v>88</v>
      </c>
      <c r="M7" s="41" t="s">
        <v>71</v>
      </c>
      <c r="N7" s="41"/>
      <c r="O7" s="44" t="s">
        <v>89</v>
      </c>
      <c r="P7" s="41"/>
      <c r="Q7" s="41" t="s">
        <v>73</v>
      </c>
      <c r="R7" s="45"/>
      <c r="S7" s="46">
        <v>7.8</v>
      </c>
      <c r="T7" s="47">
        <f t="shared" si="8"/>
        <v>0</v>
      </c>
      <c r="U7" s="48">
        <f>'[1]HZ CCD 2.23.26'!G84</f>
        <v>8.7100000000000009</v>
      </c>
      <c r="V7" s="12"/>
      <c r="W7" s="41" t="s">
        <v>74</v>
      </c>
      <c r="X7" s="49">
        <v>46</v>
      </c>
      <c r="Y7" s="49">
        <v>38</v>
      </c>
      <c r="Z7" s="49">
        <v>70</v>
      </c>
      <c r="AA7" s="46">
        <v>4</v>
      </c>
      <c r="AB7" s="11">
        <v>4</v>
      </c>
      <c r="AC7" s="51">
        <f t="shared" si="9"/>
        <v>0.12236</v>
      </c>
      <c r="AD7" s="52">
        <f t="shared" si="10"/>
        <v>2124.8774109186011</v>
      </c>
      <c r="AE7" s="41">
        <v>3300</v>
      </c>
      <c r="AF7" s="53">
        <f t="shared" si="11"/>
        <v>1.553030769230769</v>
      </c>
      <c r="AG7" s="41" t="s">
        <v>75</v>
      </c>
      <c r="AH7" s="54">
        <f t="shared" si="12"/>
        <v>0.27300000000000002</v>
      </c>
      <c r="AI7" s="53">
        <f t="shared" si="19"/>
        <v>2.3778300000000003</v>
      </c>
      <c r="AJ7" s="53">
        <f t="shared" si="0"/>
        <v>12.64086076923077</v>
      </c>
      <c r="AK7" s="54">
        <v>0.01</v>
      </c>
      <c r="AL7" s="53">
        <f t="shared" si="1"/>
        <v>0.155</v>
      </c>
      <c r="AM7" s="54">
        <v>0</v>
      </c>
      <c r="AN7" s="53">
        <f t="shared" si="2"/>
        <v>0</v>
      </c>
      <c r="AO7" s="54">
        <v>0</v>
      </c>
      <c r="AP7" s="53">
        <f t="shared" si="3"/>
        <v>0</v>
      </c>
      <c r="AQ7" s="54">
        <v>0</v>
      </c>
      <c r="AR7" s="53">
        <f t="shared" si="13"/>
        <v>0</v>
      </c>
      <c r="AS7" s="41" t="s">
        <v>76</v>
      </c>
      <c r="AT7" s="54">
        <v>5.5E-2</v>
      </c>
      <c r="AU7" s="53">
        <f t="shared" si="4"/>
        <v>0.85250000000000004</v>
      </c>
      <c r="AV7" s="53">
        <v>0</v>
      </c>
      <c r="AW7" s="54">
        <v>0</v>
      </c>
      <c r="AX7" s="53">
        <f t="shared" si="14"/>
        <v>0</v>
      </c>
      <c r="AY7" s="53">
        <v>0</v>
      </c>
      <c r="AZ7" s="54">
        <v>0</v>
      </c>
      <c r="BA7" s="53">
        <f t="shared" si="15"/>
        <v>0</v>
      </c>
      <c r="BB7" s="53">
        <f t="shared" si="5"/>
        <v>1.0075000000000001</v>
      </c>
      <c r="BC7" s="53">
        <f t="shared" si="6"/>
        <v>13.64836076923077</v>
      </c>
      <c r="BD7" s="55">
        <f t="shared" si="7"/>
        <v>0.11946059553349871</v>
      </c>
      <c r="BE7" s="56">
        <v>15.5</v>
      </c>
      <c r="BF7" s="12">
        <v>29.99</v>
      </c>
      <c r="BG7" s="55">
        <f t="shared" si="16"/>
        <v>0.48316105368456147</v>
      </c>
      <c r="BH7" s="57">
        <v>300</v>
      </c>
      <c r="BI7" s="53">
        <f t="shared" si="17"/>
        <v>4094.508230769231</v>
      </c>
      <c r="BJ7" s="53">
        <f t="shared" si="18"/>
        <v>4650</v>
      </c>
    </row>
  </sheetData>
  <sheetProtection insertRows="0" deleteRows="0" sort="0"/>
  <protectedRanges>
    <protectedRange sqref="L2:N7 BF2:BH7 AQ1:AR1 AV1 AY1 L8:BA245 A2:J245 P2:BD7" name="Range1"/>
    <protectedRange sqref="K2:K250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F2:F7</xm:sqref>
        </x14:dataValidation>
        <x14:dataValidation type="list" allowBlank="1" showInputMessage="1" showErrorMessage="1">
          <x14:formula1>
            <xm:f>[1]ValueSelection!#REF!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Q2:Q7</xm:sqref>
        </x14:dataValidation>
        <x14:dataValidation type="list" allowBlank="1" showInputMessage="1" showErrorMessage="1">
          <x14:formula1>
            <xm:f>[1]Data!#REF!</xm:f>
          </x14:formula1>
          <xm:sqref>W2:W7</xm:sqref>
        </x14:dataValidation>
        <x14:dataValidation type="list" allowBlank="1" showInputMessage="1" showErrorMessage="1">
          <x14:formula1>
            <xm:f>[1]ValueSelection!#REF!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2026-02-24T01:48:22Z</dcterms:created>
  <dcterms:modified xsi:type="dcterms:W3CDTF">2026-02-24T01:48:56Z</dcterms:modified>
</cp:coreProperties>
</file>